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10" windowWidth="28455" windowHeight="11955"/>
  </bookViews>
  <sheets>
    <sheet name="Krycí list rozpočtu (SO 02)" sheetId="9" r:id="rId1"/>
    <sheet name="Stavební rozpočet - součet" sheetId="3" r:id="rId2"/>
    <sheet name="Stavební rozpočet" sheetId="1" r:id="rId3"/>
    <sheet name="Rozpočet - vybrané sloupce" sheetId="2" r:id="rId4"/>
    <sheet name="Výkaz výměr" sheetId="4" state="hidden" r:id="rId5"/>
    <sheet name="Krycí list rozpočtu" sheetId="5" state="hidden" r:id="rId6"/>
    <sheet name="VORN" sheetId="6" state="hidden" r:id="rId7"/>
    <sheet name="Krycí list rozpočtu (SO 01)" sheetId="7" state="hidden" r:id="rId8"/>
    <sheet name="VORN objektu (SO 01)" sheetId="8" state="hidden" r:id="rId9"/>
    <sheet name="VORN objektu (SO 02)" sheetId="10" state="hidden" r:id="rId10"/>
  </sheets>
  <definedNames>
    <definedName name="vorn_sum">VORN!$I$36</definedName>
  </definedNames>
  <calcPr calcId="124519"/>
</workbook>
</file>

<file path=xl/calcChain.xml><?xml version="1.0" encoding="utf-8"?>
<calcChain xmlns="http://schemas.openxmlformats.org/spreadsheetml/2006/main">
  <c r="I35" i="10"/>
  <c r="I36" s="1"/>
  <c r="I23" i="9" s="1"/>
  <c r="I26" i="10"/>
  <c r="I25"/>
  <c r="I24"/>
  <c r="I23"/>
  <c r="I22"/>
  <c r="I21"/>
  <c r="I27" s="1"/>
  <c r="I17"/>
  <c r="I16"/>
  <c r="I15"/>
  <c r="I18" s="1"/>
  <c r="F29" s="1"/>
  <c r="I10"/>
  <c r="F10"/>
  <c r="C10"/>
  <c r="F8"/>
  <c r="C8"/>
  <c r="F6"/>
  <c r="C6"/>
  <c r="F4"/>
  <c r="C4"/>
  <c r="F2"/>
  <c r="C2"/>
  <c r="I19" i="9"/>
  <c r="I18"/>
  <c r="I17"/>
  <c r="I16"/>
  <c r="F16"/>
  <c r="I15"/>
  <c r="F15"/>
  <c r="I14"/>
  <c r="F14"/>
  <c r="F22" s="1"/>
  <c r="I10"/>
  <c r="F10"/>
  <c r="C10"/>
  <c r="F8"/>
  <c r="C8"/>
  <c r="F6"/>
  <c r="C6"/>
  <c r="F4"/>
  <c r="C4"/>
  <c r="F2"/>
  <c r="C2"/>
  <c r="I36" i="8"/>
  <c r="I23" i="7" s="1"/>
  <c r="I35" i="8"/>
  <c r="I26"/>
  <c r="I25"/>
  <c r="I18" i="7" s="1"/>
  <c r="I24" i="8"/>
  <c r="I23"/>
  <c r="I22"/>
  <c r="I21"/>
  <c r="I27" s="1"/>
  <c r="I17"/>
  <c r="I16"/>
  <c r="I15"/>
  <c r="I18" s="1"/>
  <c r="F29" s="1"/>
  <c r="I10"/>
  <c r="F10"/>
  <c r="C10"/>
  <c r="F8"/>
  <c r="C8"/>
  <c r="F6"/>
  <c r="C6"/>
  <c r="F4"/>
  <c r="C4"/>
  <c r="F2"/>
  <c r="C2"/>
  <c r="C26" i="7"/>
  <c r="F26" s="1"/>
  <c r="C25"/>
  <c r="C21"/>
  <c r="C20"/>
  <c r="I19"/>
  <c r="C19"/>
  <c r="C18"/>
  <c r="C22" s="1"/>
  <c r="I17"/>
  <c r="C17"/>
  <c r="I16"/>
  <c r="F16"/>
  <c r="C16"/>
  <c r="I15"/>
  <c r="F15"/>
  <c r="C15"/>
  <c r="F14"/>
  <c r="F22" s="1"/>
  <c r="C14"/>
  <c r="I10"/>
  <c r="F10"/>
  <c r="C10"/>
  <c r="F8"/>
  <c r="C8"/>
  <c r="F6"/>
  <c r="C6"/>
  <c r="F4"/>
  <c r="C4"/>
  <c r="F2"/>
  <c r="C2"/>
  <c r="I35" i="6"/>
  <c r="I36" s="1"/>
  <c r="I24" i="5" s="1"/>
  <c r="I26" i="6"/>
  <c r="I25"/>
  <c r="I18" i="5" s="1"/>
  <c r="I24" i="6"/>
  <c r="I23"/>
  <c r="I22"/>
  <c r="I21"/>
  <c r="I27" s="1"/>
  <c r="I17"/>
  <c r="F16" i="5" s="1"/>
  <c r="I16" i="6"/>
  <c r="I15"/>
  <c r="F14" i="5" s="1"/>
  <c r="I10" i="6"/>
  <c r="F10"/>
  <c r="C10"/>
  <c r="F8"/>
  <c r="C8"/>
  <c r="F6"/>
  <c r="C6"/>
  <c r="F4"/>
  <c r="C4"/>
  <c r="F2"/>
  <c r="C2"/>
  <c r="I19" i="5"/>
  <c r="I17"/>
  <c r="I16"/>
  <c r="I15"/>
  <c r="F15"/>
  <c r="I14"/>
  <c r="I10"/>
  <c r="F10"/>
  <c r="C10"/>
  <c r="F8"/>
  <c r="C8"/>
  <c r="F6"/>
  <c r="C6"/>
  <c r="F4"/>
  <c r="C4"/>
  <c r="F2"/>
  <c r="C2"/>
  <c r="F8" i="4"/>
  <c r="C8"/>
  <c r="F6"/>
  <c r="C6"/>
  <c r="F4"/>
  <c r="C4"/>
  <c r="F2"/>
  <c r="C2"/>
  <c r="I11" i="3"/>
  <c r="G8"/>
  <c r="C8"/>
  <c r="G6"/>
  <c r="C6"/>
  <c r="G4"/>
  <c r="C4"/>
  <c r="G2"/>
  <c r="C2"/>
  <c r="L33" i="2"/>
  <c r="H33"/>
  <c r="IR33" s="1"/>
  <c r="G33"/>
  <c r="L31"/>
  <c r="H31"/>
  <c r="IR31" s="1"/>
  <c r="G31"/>
  <c r="L30"/>
  <c r="H30"/>
  <c r="IR30" s="1"/>
  <c r="G30"/>
  <c r="L29"/>
  <c r="H29"/>
  <c r="IR29" s="1"/>
  <c r="G29"/>
  <c r="L28"/>
  <c r="H28"/>
  <c r="IR28" s="1"/>
  <c r="G28"/>
  <c r="M28" s="1"/>
  <c r="L27"/>
  <c r="M27" s="1"/>
  <c r="H27"/>
  <c r="IR27" s="1"/>
  <c r="G27"/>
  <c r="L26"/>
  <c r="H26"/>
  <c r="IR26" s="1"/>
  <c r="G26"/>
  <c r="M26" s="1"/>
  <c r="IS25"/>
  <c r="J25" s="1"/>
  <c r="L25"/>
  <c r="H25"/>
  <c r="IR25" s="1"/>
  <c r="G25"/>
  <c r="L24"/>
  <c r="H24"/>
  <c r="IR24" s="1"/>
  <c r="G24"/>
  <c r="L23"/>
  <c r="H23"/>
  <c r="IR23" s="1"/>
  <c r="G23"/>
  <c r="L22"/>
  <c r="H22"/>
  <c r="IR22" s="1"/>
  <c r="G22"/>
  <c r="M22" s="1"/>
  <c r="IS21"/>
  <c r="J21" s="1"/>
  <c r="L21"/>
  <c r="M21" s="1"/>
  <c r="H21"/>
  <c r="IR21" s="1"/>
  <c r="G21"/>
  <c r="L20"/>
  <c r="H20"/>
  <c r="IR20" s="1"/>
  <c r="G20"/>
  <c r="M20" s="1"/>
  <c r="L19"/>
  <c r="H19"/>
  <c r="IR19" s="1"/>
  <c r="G19"/>
  <c r="L18"/>
  <c r="H18"/>
  <c r="IR18" s="1"/>
  <c r="G18"/>
  <c r="L17"/>
  <c r="H17"/>
  <c r="IR17" s="1"/>
  <c r="G17"/>
  <c r="L16"/>
  <c r="H16"/>
  <c r="IR16" s="1"/>
  <c r="G16"/>
  <c r="M16" s="1"/>
  <c r="IS15"/>
  <c r="J15" s="1"/>
  <c r="L15"/>
  <c r="M15" s="1"/>
  <c r="H15"/>
  <c r="IR15" s="1"/>
  <c r="G15"/>
  <c r="L14"/>
  <c r="H14"/>
  <c r="IR14" s="1"/>
  <c r="G14"/>
  <c r="M14" s="1"/>
  <c r="L13"/>
  <c r="H13"/>
  <c r="IR13" s="1"/>
  <c r="G13"/>
  <c r="H8"/>
  <c r="F8"/>
  <c r="D8"/>
  <c r="H6"/>
  <c r="F6"/>
  <c r="D6"/>
  <c r="H4"/>
  <c r="F4"/>
  <c r="D4"/>
  <c r="H2"/>
  <c r="F2"/>
  <c r="D2"/>
  <c r="BW37" i="1"/>
  <c r="BJ37"/>
  <c r="BH37"/>
  <c r="BF37"/>
  <c r="BD37"/>
  <c r="AW37"/>
  <c r="AP37"/>
  <c r="BI37" s="1"/>
  <c r="AC37" s="1"/>
  <c r="AO37"/>
  <c r="AK37"/>
  <c r="AJ37"/>
  <c r="AS36" s="1"/>
  <c r="AH37"/>
  <c r="AG37"/>
  <c r="AF37"/>
  <c r="AE37"/>
  <c r="AD37"/>
  <c r="AB37"/>
  <c r="Z37"/>
  <c r="O37"/>
  <c r="O36" s="1"/>
  <c r="G13" i="3" s="1"/>
  <c r="L37" i="1"/>
  <c r="AL37" s="1"/>
  <c r="AU36" s="1"/>
  <c r="J37"/>
  <c r="J36" s="1"/>
  <c r="D13" i="3" s="1"/>
  <c r="AT36" i="1"/>
  <c r="BW35"/>
  <c r="BJ35"/>
  <c r="BH35"/>
  <c r="BF35"/>
  <c r="BD35"/>
  <c r="AP35"/>
  <c r="BI35" s="1"/>
  <c r="AO35"/>
  <c r="AW35" s="1"/>
  <c r="AK35"/>
  <c r="AJ35"/>
  <c r="AH35"/>
  <c r="AG35"/>
  <c r="AF35"/>
  <c r="AE35"/>
  <c r="AD35"/>
  <c r="AC35"/>
  <c r="AB35"/>
  <c r="Z35"/>
  <c r="O35"/>
  <c r="L35"/>
  <c r="AL35" s="1"/>
  <c r="J35"/>
  <c r="BW34"/>
  <c r="BJ34"/>
  <c r="BD34"/>
  <c r="AP34"/>
  <c r="BI34" s="1"/>
  <c r="AE34" s="1"/>
  <c r="AO34"/>
  <c r="BH34" s="1"/>
  <c r="AD34" s="1"/>
  <c r="AK34"/>
  <c r="AJ34"/>
  <c r="AH34"/>
  <c r="AG34"/>
  <c r="AF34"/>
  <c r="AC34"/>
  <c r="AB34"/>
  <c r="Z34"/>
  <c r="O34"/>
  <c r="BF34" s="1"/>
  <c r="L34"/>
  <c r="AL34" s="1"/>
  <c r="BW33"/>
  <c r="BJ33"/>
  <c r="BH33"/>
  <c r="AD33" s="1"/>
  <c r="BD33"/>
  <c r="AX33"/>
  <c r="AW33"/>
  <c r="BC33" s="1"/>
  <c r="AP33"/>
  <c r="BI33" s="1"/>
  <c r="AE33" s="1"/>
  <c r="AO33"/>
  <c r="AK33"/>
  <c r="AJ33"/>
  <c r="AH33"/>
  <c r="AG33"/>
  <c r="AF33"/>
  <c r="AC33"/>
  <c r="AB33"/>
  <c r="Z33"/>
  <c r="O33"/>
  <c r="BF33" s="1"/>
  <c r="L33"/>
  <c r="AL33" s="1"/>
  <c r="K33"/>
  <c r="J33"/>
  <c r="BW32"/>
  <c r="BJ32"/>
  <c r="BH32"/>
  <c r="AF32" s="1"/>
  <c r="BF32"/>
  <c r="BD32"/>
  <c r="AP32"/>
  <c r="BI32" s="1"/>
  <c r="AG32" s="1"/>
  <c r="AO32"/>
  <c r="AW32" s="1"/>
  <c r="AK32"/>
  <c r="AJ32"/>
  <c r="AH32"/>
  <c r="AE32"/>
  <c r="AD32"/>
  <c r="AC32"/>
  <c r="AB32"/>
  <c r="Z32"/>
  <c r="O32"/>
  <c r="L32"/>
  <c r="AL32" s="1"/>
  <c r="J32"/>
  <c r="BW31"/>
  <c r="BJ31"/>
  <c r="BD31"/>
  <c r="AP31"/>
  <c r="BI31" s="1"/>
  <c r="AG31" s="1"/>
  <c r="AO31"/>
  <c r="BH31" s="1"/>
  <c r="AF31" s="1"/>
  <c r="AL31"/>
  <c r="AK31"/>
  <c r="AJ31"/>
  <c r="AH31"/>
  <c r="AE31"/>
  <c r="AD31"/>
  <c r="AC31"/>
  <c r="AB31"/>
  <c r="Z31"/>
  <c r="O31"/>
  <c r="BF31" s="1"/>
  <c r="L31"/>
  <c r="M31" s="1"/>
  <c r="BW30"/>
  <c r="BJ30"/>
  <c r="BI30"/>
  <c r="AE30" s="1"/>
  <c r="BD30"/>
  <c r="AP30"/>
  <c r="AX30" s="1"/>
  <c r="AO30"/>
  <c r="BH30" s="1"/>
  <c r="AD30" s="1"/>
  <c r="AK30"/>
  <c r="AJ30"/>
  <c r="AH30"/>
  <c r="AG30"/>
  <c r="AF30"/>
  <c r="AC30"/>
  <c r="AB30"/>
  <c r="Z30"/>
  <c r="O30"/>
  <c r="BF30" s="1"/>
  <c r="L30"/>
  <c r="AL30" s="1"/>
  <c r="K30"/>
  <c r="J30"/>
  <c r="BW29"/>
  <c r="BJ29"/>
  <c r="BF29"/>
  <c r="BD29"/>
  <c r="AP29"/>
  <c r="BI29" s="1"/>
  <c r="AE29" s="1"/>
  <c r="AO29"/>
  <c r="AW29" s="1"/>
  <c r="AK29"/>
  <c r="AJ29"/>
  <c r="AH29"/>
  <c r="AG29"/>
  <c r="AF29"/>
  <c r="AC29"/>
  <c r="AB29"/>
  <c r="Z29"/>
  <c r="O29"/>
  <c r="L29"/>
  <c r="AL29" s="1"/>
  <c r="J29"/>
  <c r="BW27"/>
  <c r="BJ27"/>
  <c r="BD27"/>
  <c r="AP27"/>
  <c r="BI27" s="1"/>
  <c r="AE27" s="1"/>
  <c r="AO27"/>
  <c r="BH27" s="1"/>
  <c r="AD27" s="1"/>
  <c r="AK27"/>
  <c r="AJ27"/>
  <c r="AH27"/>
  <c r="AG27"/>
  <c r="AF27"/>
  <c r="AC27"/>
  <c r="AB27"/>
  <c r="Z27"/>
  <c r="O27"/>
  <c r="BF27" s="1"/>
  <c r="M27"/>
  <c r="L27"/>
  <c r="AL27" s="1"/>
  <c r="BW26"/>
  <c r="BJ26"/>
  <c r="BI26"/>
  <c r="AE26" s="1"/>
  <c r="BD26"/>
  <c r="AX26"/>
  <c r="AW26"/>
  <c r="AP26"/>
  <c r="AO26"/>
  <c r="BH26" s="1"/>
  <c r="AD26" s="1"/>
  <c r="AK26"/>
  <c r="AJ26"/>
  <c r="AH26"/>
  <c r="AG26"/>
  <c r="AF26"/>
  <c r="AC26"/>
  <c r="AB26"/>
  <c r="Z26"/>
  <c r="O26"/>
  <c r="BF26" s="1"/>
  <c r="L26"/>
  <c r="AL26" s="1"/>
  <c r="K26"/>
  <c r="J26"/>
  <c r="BW25"/>
  <c r="BJ25"/>
  <c r="BF25"/>
  <c r="BD25"/>
  <c r="AP25"/>
  <c r="BI25" s="1"/>
  <c r="AE25" s="1"/>
  <c r="AO25"/>
  <c r="AW25" s="1"/>
  <c r="AK25"/>
  <c r="AJ25"/>
  <c r="AH25"/>
  <c r="AG25"/>
  <c r="AF25"/>
  <c r="AC25"/>
  <c r="AB25"/>
  <c r="Z25"/>
  <c r="O25"/>
  <c r="L25"/>
  <c r="AL25" s="1"/>
  <c r="BW23"/>
  <c r="BJ23"/>
  <c r="BD23"/>
  <c r="AP23"/>
  <c r="BI23" s="1"/>
  <c r="AE23" s="1"/>
  <c r="AO23"/>
  <c r="BH23" s="1"/>
  <c r="AD23" s="1"/>
  <c r="AL23"/>
  <c r="AK23"/>
  <c r="AJ23"/>
  <c r="AH23"/>
  <c r="AG23"/>
  <c r="AF23"/>
  <c r="AC23"/>
  <c r="AB23"/>
  <c r="Z23"/>
  <c r="O23"/>
  <c r="BF23" s="1"/>
  <c r="L23"/>
  <c r="M23" s="1"/>
  <c r="BW22"/>
  <c r="BJ22"/>
  <c r="BD22"/>
  <c r="AW22"/>
  <c r="AP22"/>
  <c r="BI22" s="1"/>
  <c r="AE22" s="1"/>
  <c r="AO22"/>
  <c r="BH22" s="1"/>
  <c r="AD22" s="1"/>
  <c r="AK22"/>
  <c r="AJ22"/>
  <c r="AH22"/>
  <c r="AG22"/>
  <c r="AF22"/>
  <c r="AC22"/>
  <c r="AB22"/>
  <c r="Z22"/>
  <c r="O22"/>
  <c r="BF22" s="1"/>
  <c r="L22"/>
  <c r="AL22" s="1"/>
  <c r="BW21"/>
  <c r="BJ21"/>
  <c r="BH21"/>
  <c r="AD21" s="1"/>
  <c r="BF21"/>
  <c r="BD21"/>
  <c r="AP21"/>
  <c r="BI21" s="1"/>
  <c r="AE21" s="1"/>
  <c r="AO21"/>
  <c r="AW21" s="1"/>
  <c r="AK21"/>
  <c r="AJ21"/>
  <c r="AH21"/>
  <c r="AG21"/>
  <c r="AF21"/>
  <c r="AC21"/>
  <c r="AB21"/>
  <c r="Z21"/>
  <c r="O21"/>
  <c r="L21"/>
  <c r="AL21" s="1"/>
  <c r="BW20"/>
  <c r="BJ20"/>
  <c r="BD20"/>
  <c r="AX20"/>
  <c r="AP20"/>
  <c r="BI20" s="1"/>
  <c r="AE20" s="1"/>
  <c r="AO20"/>
  <c r="BH20" s="1"/>
  <c r="AD20" s="1"/>
  <c r="AL20"/>
  <c r="AK20"/>
  <c r="AJ20"/>
  <c r="AH20"/>
  <c r="AG20"/>
  <c r="AF20"/>
  <c r="AC20"/>
  <c r="AB20"/>
  <c r="Z20"/>
  <c r="O20"/>
  <c r="BF20" s="1"/>
  <c r="M20"/>
  <c r="L20"/>
  <c r="BW19"/>
  <c r="BJ19"/>
  <c r="BI19"/>
  <c r="AE19" s="1"/>
  <c r="BD19"/>
  <c r="AP19"/>
  <c r="AX19" s="1"/>
  <c r="AO19"/>
  <c r="BH19" s="1"/>
  <c r="AD19" s="1"/>
  <c r="AK19"/>
  <c r="AJ19"/>
  <c r="AH19"/>
  <c r="AG19"/>
  <c r="AF19"/>
  <c r="AC19"/>
  <c r="AB19"/>
  <c r="Z19"/>
  <c r="O19"/>
  <c r="BF19" s="1"/>
  <c r="L19"/>
  <c r="AL19" s="1"/>
  <c r="K19"/>
  <c r="BW18"/>
  <c r="BJ18"/>
  <c r="BF18"/>
  <c r="BD18"/>
  <c r="AP18"/>
  <c r="BI18" s="1"/>
  <c r="AE18" s="1"/>
  <c r="AO18"/>
  <c r="AW18" s="1"/>
  <c r="AK18"/>
  <c r="AJ18"/>
  <c r="AH18"/>
  <c r="AG18"/>
  <c r="AF18"/>
  <c r="AC18"/>
  <c r="AB18"/>
  <c r="Z18"/>
  <c r="O18"/>
  <c r="L18"/>
  <c r="AL18" s="1"/>
  <c r="BW17"/>
  <c r="BJ17"/>
  <c r="BD17"/>
  <c r="AP17"/>
  <c r="BI17" s="1"/>
  <c r="AE17" s="1"/>
  <c r="AO17"/>
  <c r="BH17" s="1"/>
  <c r="AD17" s="1"/>
  <c r="AL17"/>
  <c r="AK17"/>
  <c r="AJ17"/>
  <c r="AH17"/>
  <c r="AG17"/>
  <c r="AF17"/>
  <c r="AC17"/>
  <c r="AB17"/>
  <c r="Z17"/>
  <c r="O17"/>
  <c r="BF17" s="1"/>
  <c r="M17"/>
  <c r="L17"/>
  <c r="BW16"/>
  <c r="BJ16"/>
  <c r="BI16"/>
  <c r="AE16" s="1"/>
  <c r="BH16"/>
  <c r="BD16"/>
  <c r="AX16"/>
  <c r="AW16"/>
  <c r="BC16" s="1"/>
  <c r="AP16"/>
  <c r="AO16"/>
  <c r="AK16"/>
  <c r="AJ16"/>
  <c r="AH16"/>
  <c r="AG16"/>
  <c r="AF16"/>
  <c r="AD16"/>
  <c r="AC16"/>
  <c r="AB16"/>
  <c r="Z16"/>
  <c r="O16"/>
  <c r="BF16" s="1"/>
  <c r="L16"/>
  <c r="AL16" s="1"/>
  <c r="K16"/>
  <c r="J16"/>
  <c r="BW14"/>
  <c r="BJ14"/>
  <c r="BF14"/>
  <c r="BD14"/>
  <c r="AP14"/>
  <c r="BI14" s="1"/>
  <c r="AE14" s="1"/>
  <c r="AO14"/>
  <c r="AW14" s="1"/>
  <c r="AK14"/>
  <c r="C28" i="5" s="1"/>
  <c r="F28" s="1"/>
  <c r="AJ14" i="1"/>
  <c r="AH14"/>
  <c r="C20" i="9" s="1"/>
  <c r="AG14" i="1"/>
  <c r="C19" i="9" s="1"/>
  <c r="AF14" i="1"/>
  <c r="C18" i="9" s="1"/>
  <c r="AC14" i="1"/>
  <c r="C15" i="9" s="1"/>
  <c r="AB14" i="1"/>
  <c r="C14" i="9" s="1"/>
  <c r="Z14" i="1"/>
  <c r="C21" i="5" s="1"/>
  <c r="O14" i="1"/>
  <c r="O13" s="1"/>
  <c r="L14"/>
  <c r="AL14" s="1"/>
  <c r="J14"/>
  <c r="AU1"/>
  <c r="AT1"/>
  <c r="AS1"/>
  <c r="BH18" l="1"/>
  <c r="AD18" s="1"/>
  <c r="AW19"/>
  <c r="BC19" s="1"/>
  <c r="BH29"/>
  <c r="AD29" s="1"/>
  <c r="AW30"/>
  <c r="BC30" s="1"/>
  <c r="L36"/>
  <c r="F13" i="3" s="1"/>
  <c r="I13" s="1"/>
  <c r="IS27" i="2"/>
  <c r="J27" s="1"/>
  <c r="AT13" i="1"/>
  <c r="C26" i="9" s="1"/>
  <c r="F26" s="1"/>
  <c r="AX17" i="1"/>
  <c r="AX22"/>
  <c r="BC22" s="1"/>
  <c r="J25"/>
  <c r="AX27"/>
  <c r="M34"/>
  <c r="L13"/>
  <c r="L12" s="1"/>
  <c r="F11" i="3" s="1"/>
  <c r="J18" i="1"/>
  <c r="J19"/>
  <c r="IS19" i="2"/>
  <c r="J19" s="1"/>
  <c r="C27" i="5"/>
  <c r="BH14" i="1"/>
  <c r="AD14" s="1"/>
  <c r="K22"/>
  <c r="BH25"/>
  <c r="AD25" s="1"/>
  <c r="C16" i="5" s="1"/>
  <c r="BC26" i="1"/>
  <c r="J21"/>
  <c r="J22"/>
  <c r="AX23"/>
  <c r="IS13" i="2"/>
  <c r="J13" s="1"/>
  <c r="IS31"/>
  <c r="J31" s="1"/>
  <c r="IS33"/>
  <c r="J33" s="1"/>
  <c r="J32" s="1"/>
  <c r="M13"/>
  <c r="M18"/>
  <c r="M19"/>
  <c r="M24"/>
  <c r="M25"/>
  <c r="M30"/>
  <c r="M31"/>
  <c r="M33"/>
  <c r="M32" s="1"/>
  <c r="I22" i="5"/>
  <c r="IS17" i="2"/>
  <c r="J17" s="1"/>
  <c r="IS23"/>
  <c r="J23" s="1"/>
  <c r="IS29"/>
  <c r="J29" s="1"/>
  <c r="F22" i="5"/>
  <c r="I22" i="9"/>
  <c r="M17" i="2"/>
  <c r="M23"/>
  <c r="M29"/>
  <c r="I25" i="5"/>
  <c r="O12" i="1"/>
  <c r="G11" i="3" s="1"/>
  <c r="G12"/>
  <c r="C17" i="9"/>
  <c r="C17" i="5"/>
  <c r="BC25" i="1"/>
  <c r="I14" i="2"/>
  <c r="I20"/>
  <c r="I26"/>
  <c r="F23" i="5"/>
  <c r="K17" i="2"/>
  <c r="I17"/>
  <c r="I23"/>
  <c r="I29"/>
  <c r="C16" i="9"/>
  <c r="I18" i="2"/>
  <c r="I24"/>
  <c r="I30"/>
  <c r="AU13" i="1"/>
  <c r="C27" i="9" s="1"/>
  <c r="F27" s="1"/>
  <c r="K15" i="2"/>
  <c r="I15"/>
  <c r="K21"/>
  <c r="I21"/>
  <c r="K27"/>
  <c r="I27"/>
  <c r="I16"/>
  <c r="I22"/>
  <c r="I28"/>
  <c r="BC35" i="1"/>
  <c r="I13" i="2"/>
  <c r="K19"/>
  <c r="I19"/>
  <c r="K25"/>
  <c r="I25"/>
  <c r="I31"/>
  <c r="K33"/>
  <c r="K32" s="1"/>
  <c r="I33"/>
  <c r="I32" s="1"/>
  <c r="C15" i="5"/>
  <c r="C20"/>
  <c r="I18" i="6"/>
  <c r="F29" s="1"/>
  <c r="I14" i="7"/>
  <c r="I22" s="1"/>
  <c r="I23" i="5" s="1"/>
  <c r="C21" i="9"/>
  <c r="AV19" i="1"/>
  <c r="AV22"/>
  <c r="AV26"/>
  <c r="AX31"/>
  <c r="AV33"/>
  <c r="AX34"/>
  <c r="L39"/>
  <c r="AV16"/>
  <c r="AS13"/>
  <c r="C25" i="9" s="1"/>
  <c r="M14" i="1"/>
  <c r="K17"/>
  <c r="AW17"/>
  <c r="M18"/>
  <c r="K20"/>
  <c r="AW20"/>
  <c r="M21"/>
  <c r="K23"/>
  <c r="AW23"/>
  <c r="M25"/>
  <c r="K27"/>
  <c r="AW27"/>
  <c r="M29"/>
  <c r="K31"/>
  <c r="AW31"/>
  <c r="M32"/>
  <c r="K34"/>
  <c r="AW34"/>
  <c r="M35"/>
  <c r="M37"/>
  <c r="M36" s="1"/>
  <c r="C19" i="5"/>
  <c r="AX14" i="1"/>
  <c r="AV14" s="1"/>
  <c r="J17"/>
  <c r="AX18"/>
  <c r="BC18" s="1"/>
  <c r="J20"/>
  <c r="AX21"/>
  <c r="BC21" s="1"/>
  <c r="J23"/>
  <c r="AX25"/>
  <c r="AV25" s="1"/>
  <c r="J27"/>
  <c r="AX29"/>
  <c r="BC29" s="1"/>
  <c r="J31"/>
  <c r="AX32"/>
  <c r="BC32" s="1"/>
  <c r="J34"/>
  <c r="AX35"/>
  <c r="AV35" s="1"/>
  <c r="AX37"/>
  <c r="AV37" s="1"/>
  <c r="C14" i="5"/>
  <c r="K14" i="1"/>
  <c r="M16"/>
  <c r="K18"/>
  <c r="M19"/>
  <c r="K21"/>
  <c r="M22"/>
  <c r="K25"/>
  <c r="M26"/>
  <c r="K29"/>
  <c r="M30"/>
  <c r="K32"/>
  <c r="M33"/>
  <c r="K35"/>
  <c r="K37"/>
  <c r="K36" s="1"/>
  <c r="E13" i="3" s="1"/>
  <c r="IS14" i="2"/>
  <c r="J14" s="1"/>
  <c r="IS16"/>
  <c r="J16" s="1"/>
  <c r="IS18"/>
  <c r="J18" s="1"/>
  <c r="IS20"/>
  <c r="J20" s="1"/>
  <c r="IS22"/>
  <c r="J22" s="1"/>
  <c r="IS24"/>
  <c r="J24" s="1"/>
  <c r="IS26"/>
  <c r="J26" s="1"/>
  <c r="IS28"/>
  <c r="J28" s="1"/>
  <c r="IS30"/>
  <c r="J30" s="1"/>
  <c r="C18" i="5"/>
  <c r="J13" i="1" l="1"/>
  <c r="J12" s="1"/>
  <c r="D11" i="3" s="1"/>
  <c r="AV32" i="1"/>
  <c r="F12" i="3"/>
  <c r="I12" s="1"/>
  <c r="F14" s="1"/>
  <c r="AV21" i="1"/>
  <c r="AV30"/>
  <c r="K31" i="2"/>
  <c r="K13"/>
  <c r="C22" i="9"/>
  <c r="K23" i="2"/>
  <c r="K18"/>
  <c r="M12"/>
  <c r="M11" s="1"/>
  <c r="I26" i="9"/>
  <c r="I27" s="1"/>
  <c r="C29" i="5"/>
  <c r="I28" s="1"/>
  <c r="I12" i="2"/>
  <c r="I11" s="1"/>
  <c r="K29"/>
  <c r="K24"/>
  <c r="D12" i="3"/>
  <c r="K13" i="1"/>
  <c r="M13"/>
  <c r="K16" i="2"/>
  <c r="K20"/>
  <c r="BC14" i="1"/>
  <c r="BC37"/>
  <c r="AV18"/>
  <c r="AV27"/>
  <c r="BC27"/>
  <c r="AV34"/>
  <c r="BC34"/>
  <c r="AV20"/>
  <c r="BC20"/>
  <c r="AV31"/>
  <c r="BC31"/>
  <c r="AV23"/>
  <c r="BC23"/>
  <c r="BC17"/>
  <c r="AV17"/>
  <c r="C22" i="5"/>
  <c r="J12" i="2"/>
  <c r="J11" s="1"/>
  <c r="K22"/>
  <c r="K26"/>
  <c r="AV29" i="1"/>
  <c r="C27" i="7"/>
  <c r="K28" i="2"/>
  <c r="K30"/>
  <c r="K14"/>
  <c r="F29" i="5" l="1"/>
  <c r="K12" i="2"/>
  <c r="K11" s="1"/>
  <c r="F27" i="7"/>
  <c r="I26"/>
  <c r="K12" i="1"/>
  <c r="E11" i="3" s="1"/>
  <c r="E12"/>
  <c r="M12" i="1"/>
  <c r="M39"/>
  <c r="I29" i="5"/>
  <c r="K35" i="2" l="1"/>
  <c r="I27" i="7"/>
</calcChain>
</file>

<file path=xl/sharedStrings.xml><?xml version="1.0" encoding="utf-8"?>
<sst xmlns="http://schemas.openxmlformats.org/spreadsheetml/2006/main" count="1138" uniqueCount="215">
  <si>
    <t>Stavební rozpočet</t>
  </si>
  <si>
    <t>Název stavby:</t>
  </si>
  <si>
    <t>K-trio VZT</t>
  </si>
  <si>
    <t>Doba výstavby:</t>
  </si>
  <si>
    <t xml:space="preserve"> </t>
  </si>
  <si>
    <t>Objednatel:</t>
  </si>
  <si>
    <t> </t>
  </si>
  <si>
    <t>Druh stavby:</t>
  </si>
  <si>
    <t>Začátek výstavby:</t>
  </si>
  <si>
    <t>03.12.2024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</si>
  <si>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</si>
  <si>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</si>
  <si>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</si>
  <si>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</si>
  <si>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</si>
  <si>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</si>
  <si>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</si>
  <si>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</si>
  <si>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</si>
  <si>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</si>
  <si>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</si>
  <si>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</si>
  <si>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</si>
  <si>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</si>
  <si>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</si>
  <si>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</si>
  <si>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</si>
  <si>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</si>
  <si>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</si>
  <si>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</si>
  <si>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</si>
  <si>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</si>
  <si>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</si>
  <si>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</si>
  <si>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</si>
  <si>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</si>
  <si>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</si>
  <si>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</si>
  <si>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</si>
  <si>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</si>
  <si>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</si>
  <si>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</si>
  <si>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</si>
  <si>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</si>
  <si>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</si>
  <si>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</si>
  <si>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</si>
  <si>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</si>
  <si>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</si>
  <si>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</si>
  <si>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</si>
  <si>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</si>
  <si>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SO 02</t>
  </si>
  <si>
    <t>Sociální zařízení</t>
  </si>
  <si>
    <t>728</t>
  </si>
  <si>
    <t>Vzduchotechnika</t>
  </si>
  <si>
    <t>1</t>
  </si>
  <si>
    <t>V0</t>
  </si>
  <si>
    <t>Střešní ventilátor</t>
  </si>
  <si>
    <t>kus</t>
  </si>
  <si>
    <t>21</t>
  </si>
  <si>
    <t>vlastní</t>
  </si>
  <si>
    <t>7</t>
  </si>
  <si>
    <t>728_</t>
  </si>
  <si>
    <t>SO 02_72_</t>
  </si>
  <si>
    <t>SO 02_</t>
  </si>
  <si>
    <t>RTS komentář:</t>
  </si>
  <si>
    <t xml:space="preserve">Střešní ventilátor s vertikálním výfukem zvukově izolovaný,  oběžné kolo z kompozitů s dozadu zahnutými lopatkami, motor s vnějším rotorem - vestavěné termokontakty,  rozteč připoj.  otvorů ve čtercové základně  základně je 245x245 mm, Qv=500 m3/hod, pz=200Pa, el.příkon 99W/230V/50Hz, </t>
  </si>
  <si>
    <t>2</t>
  </si>
  <si>
    <t>V1</t>
  </si>
  <si>
    <t>Montáž střešního ventilátoru základního, průměru do 300 mm</t>
  </si>
  <si>
    <t>3</t>
  </si>
  <si>
    <t>V2</t>
  </si>
  <si>
    <t>Revizní vypínač do venkovního prostředí (IP65)</t>
  </si>
  <si>
    <t>4</t>
  </si>
  <si>
    <t>V3</t>
  </si>
  <si>
    <t>Montáž revizního vypínače</t>
  </si>
  <si>
    <t>5</t>
  </si>
  <si>
    <t>V4</t>
  </si>
  <si>
    <t>Zpětná klapka DN 180 s přírubami</t>
  </si>
  <si>
    <t>6</t>
  </si>
  <si>
    <t>V5</t>
  </si>
  <si>
    <t>Montáž zpětné klapky kruhové bez příruby, průměru do 200 mm</t>
  </si>
  <si>
    <t>V6</t>
  </si>
  <si>
    <t>Záslep DN 100, pozink.plech</t>
  </si>
  <si>
    <t>8</t>
  </si>
  <si>
    <t>V7</t>
  </si>
  <si>
    <t>Montáž zaslepení potrubí</t>
  </si>
  <si>
    <t>9</t>
  </si>
  <si>
    <t>V8</t>
  </si>
  <si>
    <t>Talířový ventil nerezový univerzální DN 100 - kartáčovaná nerez vč. Zděře</t>
  </si>
  <si>
    <t xml:space="preserve">Přívodní talířový ventil z nerezového plechu s těsněním z pěnové pásky. Nastavení ventilu se provádí pootočením disku a zajištění se provede zajišťovací maticí. </t>
  </si>
  <si>
    <t>10</t>
  </si>
  <si>
    <t>728413521R00</t>
  </si>
  <si>
    <t>Montáž talířového ventilu kruhového do d 100 mm</t>
  </si>
  <si>
    <t>RTS II / 2024</t>
  </si>
  <si>
    <t>11</t>
  </si>
  <si>
    <t>728115111R001</t>
  </si>
  <si>
    <t>Montáž potrubí ohebného neizolovaného, průměru do 100 mm</t>
  </si>
  <si>
    <t>m</t>
  </si>
  <si>
    <t>12</t>
  </si>
  <si>
    <t>V9</t>
  </si>
  <si>
    <t>Hadice polotuhá hliníková DN 100 standart tl. 0,08mm stlačená na 1/3 délky</t>
  </si>
  <si>
    <t>Hadice polotuhá hliníková DN 100 standart tl. 0,08mm stlačená na 1/3 délky (pro nové a posunuté talířové ventily a výměna poškozeného)</t>
  </si>
  <si>
    <t>13</t>
  </si>
  <si>
    <t>V10</t>
  </si>
  <si>
    <t>Odbočka na čtyřhranné potrubí DN100, pozink plech</t>
  </si>
  <si>
    <t>14</t>
  </si>
  <si>
    <t>V11</t>
  </si>
  <si>
    <t>Montáž odbočky na čtyřhranném potrubí</t>
  </si>
  <si>
    <t>15</t>
  </si>
  <si>
    <t>V12</t>
  </si>
  <si>
    <t>Vyčištění VZT potrubí o průřezu 300x300mm</t>
  </si>
  <si>
    <t>16</t>
  </si>
  <si>
    <t>V13</t>
  </si>
  <si>
    <t>Závěsový materiál na bm</t>
  </si>
  <si>
    <t>17</t>
  </si>
  <si>
    <t>V14</t>
  </si>
  <si>
    <t>Zaregulování průtoků vzduchu</t>
  </si>
  <si>
    <t>h</t>
  </si>
  <si>
    <t>18</t>
  </si>
  <si>
    <t>V15</t>
  </si>
  <si>
    <t>Demontáž nástřešních ventilátorů a zpětných klapek - vč. odvozu a ekologické likvidace</t>
  </si>
  <si>
    <t>19</t>
  </si>
  <si>
    <t>998728102R00</t>
  </si>
  <si>
    <t>Přesun hmot pro vzduchotechniku, výšky do 12 m</t>
  </si>
  <si>
    <t>t</t>
  </si>
  <si>
    <t>90</t>
  </si>
  <si>
    <t>Hodinové zúčtovací sazby (HZS)</t>
  </si>
  <si>
    <t>20</t>
  </si>
  <si>
    <t>909      R001</t>
  </si>
  <si>
    <t>HZS - odstranění drobných závad, zaregulování apod.</t>
  </si>
  <si>
    <t>90_</t>
  </si>
  <si>
    <t>SO 02_9_</t>
  </si>
  <si>
    <t>HZS - odstranění drobných závad, zaregulování apod. Práce lze fakturovat dle skutečně odpracovaných hodin potvrzených v montážním  deníku</t>
  </si>
  <si>
    <t>Celkem:</t>
  </si>
  <si>
    <t>Poznámka:</t>
  </si>
  <si>
    <t>Jednotková cena (Kč)</t>
  </si>
  <si>
    <t>Náklady dodávka (Kč)</t>
  </si>
  <si>
    <t>Náklady montáž (Kč)</t>
  </si>
  <si>
    <t>Náklady celkem (Kč)</t>
  </si>
  <si>
    <t>Celková/MJ</t>
  </si>
  <si>
    <t>Celková hmotnost(t)</t>
  </si>
  <si>
    <t>M</t>
  </si>
  <si>
    <t>P</t>
  </si>
  <si>
    <t>Stavební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</si>
  <si>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</si>
  <si>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</si>
  <si>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</si>
  <si>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</si>
  <si>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</si>
  <si>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F</t>
  </si>
  <si>
    <t>T</t>
  </si>
  <si>
    <t>Výkaz výměr</t>
  </si>
  <si>
    <t>Potřebné množství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</si>
  <si>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</si>
  <si>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</si>
  <si>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</si>
  <si>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</si>
  <si>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</si>
  <si>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</si>
  <si>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</si>
  <si>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</si>
  <si>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</si>
  <si>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</si>
  <si>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</si>
  <si>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</si>
  <si>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</si>
  <si>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</si>
  <si>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</si>
  <si>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</si>
  <si>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</si>
  <si>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</si>
  <si>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</si>
  <si>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</si>
  <si>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</si>
  <si>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</si>
  <si>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</si>
  <si>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</si>
  <si>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</si>
  <si>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</si>
  <si>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</si>
  <si>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</si>
  <si>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</si>
  <si>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</si>
  <si>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</si>
  <si>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</si>
  <si>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</si>
  <si>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</si>
  <si>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</si>
  <si>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</si>
  <si>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</si>
  <si>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</si>
  <si>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</si>
  <si>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</si>
  <si>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</si>
  <si>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</si>
  <si>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</si>
  <si>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</si>
  <si>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</si>
  <si>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</si>
  <si>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</si>
  <si>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</si>
  <si>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</si>
  <si>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</si>
  <si>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</si>
  <si>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</si>
  <si>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</si>
  <si>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</si>
  <si>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</si>
  <si>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</si>
  <si>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Krycí list rozpočtu (SO 01 - Šatny)</t>
  </si>
  <si>
    <t>Vedlejší a ostatní rozpočtové náklady (SO 01 - Šatny)</t>
  </si>
  <si>
    <t>Krycí list rozpočtu (SO 02 - Sociální zařízení)</t>
  </si>
  <si>
    <t>Vedlejší a ostatní rozpočtové náklady (SO 02 - Sociální zařízení)</t>
  </si>
</sst>
</file>

<file path=xl/styles.xml><?xml version="1.0" encoding="utf-8"?>
<styleSheet xmlns="http://schemas.openxmlformats.org/spreadsheetml/2006/main">
  <fonts count="1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000000"/>
        <bgColor rgb="FF000000"/>
      </patternFill>
    </fill>
    <fill>
      <patternFill patternType="solid">
        <fgColor rgb="FF00B0F0"/>
        <bgColor indexed="64"/>
      </patternFill>
    </fill>
  </fills>
  <borders count="9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0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3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0" fontId="2" fillId="0" borderId="32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34" xfId="0" applyNumberFormat="1" applyFont="1" applyFill="1" applyBorder="1" applyAlignment="1" applyProtection="1">
      <alignment horizontal="center" vertical="center"/>
    </xf>
    <xf numFmtId="0" fontId="2" fillId="0" borderId="35" xfId="0" applyNumberFormat="1" applyFont="1" applyFill="1" applyBorder="1" applyAlignment="1" applyProtection="1">
      <alignment horizontal="center" vertical="center"/>
    </xf>
    <xf numFmtId="0" fontId="3" fillId="2" borderId="36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3" fillId="2" borderId="37" xfId="0" applyNumberFormat="1" applyFont="1" applyFill="1" applyBorder="1" applyAlignment="1" applyProtection="1">
      <alignment horizontal="left" vertical="center"/>
    </xf>
    <xf numFmtId="4" fontId="2" fillId="2" borderId="37" xfId="0" applyNumberFormat="1" applyFont="1" applyFill="1" applyBorder="1" applyAlignment="1" applyProtection="1">
      <alignment horizontal="right" vertical="center"/>
    </xf>
    <xf numFmtId="0" fontId="2" fillId="2" borderId="37" xfId="0" applyNumberFormat="1" applyFont="1" applyFill="1" applyBorder="1" applyAlignment="1" applyProtection="1">
      <alignment horizontal="right" vertical="center"/>
    </xf>
    <xf numFmtId="0" fontId="2" fillId="2" borderId="38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4" fillId="0" borderId="40" xfId="0" applyNumberFormat="1" applyFont="1" applyFill="1" applyBorder="1" applyAlignment="1" applyProtection="1">
      <alignment horizontal="righ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4" fontId="2" fillId="0" borderId="4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2" fillId="0" borderId="43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2" fillId="2" borderId="36" xfId="0" applyNumberFormat="1" applyFont="1" applyFill="1" applyBorder="1" applyAlignment="1" applyProtection="1">
      <alignment horizontal="left" vertical="center"/>
    </xf>
    <xf numFmtId="4" fontId="2" fillId="2" borderId="38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4" fontId="2" fillId="2" borderId="6" xfId="0" applyNumberFormat="1" applyFont="1" applyFill="1" applyBorder="1" applyAlignment="1" applyProtection="1">
      <alignment horizontal="right" vertical="center"/>
    </xf>
    <xf numFmtId="1" fontId="3" fillId="0" borderId="5" xfId="0" applyNumberFormat="1" applyFont="1" applyFill="1" applyBorder="1" applyAlignment="1" applyProtection="1">
      <alignment horizontal="lef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left" vertical="center"/>
    </xf>
    <xf numFmtId="1" fontId="3" fillId="0" borderId="39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 wrapText="1"/>
    </xf>
    <xf numFmtId="4" fontId="3" fillId="0" borderId="40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0" fontId="2" fillId="0" borderId="44" xfId="0" applyNumberFormat="1" applyFont="1" applyFill="1" applyBorder="1" applyAlignment="1" applyProtection="1">
      <alignment horizontal="left" vertical="center"/>
    </xf>
    <xf numFmtId="0" fontId="2" fillId="0" borderId="45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left" vertical="center"/>
    </xf>
    <xf numFmtId="0" fontId="2" fillId="0" borderId="46" xfId="0" applyNumberFormat="1" applyFont="1" applyFill="1" applyBorder="1" applyAlignment="1" applyProtection="1">
      <alignment horizontal="center" vertical="center"/>
    </xf>
    <xf numFmtId="0" fontId="2" fillId="0" borderId="47" xfId="0" applyNumberFormat="1" applyFont="1" applyFill="1" applyBorder="1" applyAlignment="1" applyProtection="1">
      <alignment horizontal="center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4" fontId="3" fillId="0" borderId="37" xfId="0" applyNumberFormat="1" applyFont="1" applyFill="1" applyBorder="1" applyAlignment="1" applyProtection="1">
      <alignment horizontal="right" vertical="center"/>
    </xf>
    <xf numFmtId="4" fontId="3" fillId="0" borderId="38" xfId="0" applyNumberFormat="1" applyFont="1" applyFill="1" applyBorder="1" applyAlignment="1" applyProtection="1">
      <alignment horizontal="right" vertical="center"/>
    </xf>
    <xf numFmtId="0" fontId="3" fillId="0" borderId="48" xfId="0" applyNumberFormat="1" applyFont="1" applyFill="1" applyBorder="1" applyAlignment="1" applyProtection="1">
      <alignment horizontal="right" vertical="center"/>
    </xf>
    <xf numFmtId="0" fontId="2" fillId="0" borderId="49" xfId="0" applyNumberFormat="1" applyFont="1" applyFill="1" applyBorder="1" applyAlignment="1" applyProtection="1">
      <alignment horizontal="left" vertical="center"/>
    </xf>
    <xf numFmtId="0" fontId="2" fillId="0" borderId="50" xfId="0" applyNumberFormat="1" applyFont="1" applyFill="1" applyBorder="1" applyAlignment="1" applyProtection="1">
      <alignment horizontal="left" vertical="center"/>
    </xf>
    <xf numFmtId="0" fontId="2" fillId="0" borderId="53" xfId="0" applyNumberFormat="1" applyFont="1" applyFill="1" applyBorder="1" applyAlignment="1" applyProtection="1">
      <alignment horizontal="right" vertical="center"/>
    </xf>
    <xf numFmtId="0" fontId="2" fillId="0" borderId="54" xfId="0" applyNumberFormat="1" applyFont="1" applyFill="1" applyBorder="1" applyAlignment="1" applyProtection="1">
      <alignment horizontal="left" vertical="center"/>
    </xf>
    <xf numFmtId="0" fontId="7" fillId="2" borderId="56" xfId="0" applyNumberFormat="1" applyFont="1" applyFill="1" applyBorder="1" applyAlignment="1" applyProtection="1">
      <alignment horizontal="center" vertical="center"/>
    </xf>
    <xf numFmtId="0" fontId="7" fillId="2" borderId="59" xfId="0" applyNumberFormat="1" applyFont="1" applyFill="1" applyBorder="1" applyAlignment="1" applyProtection="1">
      <alignment horizontal="center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10" fillId="0" borderId="61" xfId="0" applyNumberFormat="1" applyFont="1" applyFill="1" applyBorder="1" applyAlignment="1" applyProtection="1">
      <alignment horizontal="left" vertical="center"/>
    </xf>
    <xf numFmtId="4" fontId="10" fillId="0" borderId="61" xfId="0" applyNumberFormat="1" applyFont="1" applyFill="1" applyBorder="1" applyAlignment="1" applyProtection="1">
      <alignment horizontal="right" vertical="center"/>
    </xf>
    <xf numFmtId="0" fontId="9" fillId="0" borderId="64" xfId="0" applyNumberFormat="1" applyFont="1" applyFill="1" applyBorder="1" applyAlignment="1" applyProtection="1">
      <alignment horizontal="left" vertical="center"/>
    </xf>
    <xf numFmtId="0" fontId="10" fillId="0" borderId="61" xfId="0" applyNumberFormat="1" applyFont="1" applyFill="1" applyBorder="1" applyAlignment="1" applyProtection="1">
      <alignment horizontal="right" vertical="center"/>
    </xf>
    <xf numFmtId="4" fontId="10" fillId="0" borderId="68" xfId="0" applyNumberFormat="1" applyFont="1" applyFill="1" applyBorder="1" applyAlignment="1" applyProtection="1">
      <alignment horizontal="right" vertical="center"/>
    </xf>
    <xf numFmtId="0" fontId="10" fillId="0" borderId="68" xfId="0" applyNumberFormat="1" applyFont="1" applyFill="1" applyBorder="1" applyAlignment="1" applyProtection="1">
      <alignment horizontal="right" vertical="center"/>
    </xf>
    <xf numFmtId="4" fontId="10" fillId="0" borderId="59" xfId="0" applyNumberFormat="1" applyFont="1" applyFill="1" applyBorder="1" applyAlignment="1" applyProtection="1">
      <alignment horizontal="right" vertical="center"/>
    </xf>
    <xf numFmtId="4" fontId="9" fillId="2" borderId="58" xfId="0" applyNumberFormat="1" applyFont="1" applyFill="1" applyBorder="1" applyAlignment="1" applyProtection="1">
      <alignment horizontal="right" vertical="center"/>
    </xf>
    <xf numFmtId="4" fontId="9" fillId="2" borderId="63" xfId="0" applyNumberFormat="1" applyFont="1" applyFill="1" applyBorder="1" applyAlignment="1" applyProtection="1">
      <alignment horizontal="right" vertical="center"/>
    </xf>
    <xf numFmtId="0" fontId="5" fillId="0" borderId="3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horizontal="right" vertical="center"/>
    </xf>
    <xf numFmtId="4" fontId="3" fillId="0" borderId="61" xfId="0" applyNumberFormat="1" applyFont="1" applyFill="1" applyBorder="1" applyAlignment="1" applyProtection="1">
      <alignment horizontal="right" vertical="center"/>
    </xf>
    <xf numFmtId="0" fontId="3" fillId="0" borderId="61" xfId="0" applyNumberFormat="1" applyFont="1" applyFill="1" applyBorder="1" applyAlignment="1" applyProtection="1">
      <alignment horizontal="left" vertical="center"/>
    </xf>
    <xf numFmtId="4" fontId="3" fillId="0" borderId="87" xfId="0" applyNumberFormat="1" applyFont="1" applyFill="1" applyBorder="1" applyAlignment="1" applyProtection="1">
      <alignment horizontal="right" vertical="center"/>
    </xf>
    <xf numFmtId="0" fontId="3" fillId="0" borderId="87" xfId="0" applyNumberFormat="1" applyFont="1" applyFill="1" applyBorder="1" applyAlignment="1" applyProtection="1">
      <alignment horizontal="left" vertical="center"/>
    </xf>
    <xf numFmtId="0" fontId="2" fillId="0" borderId="91" xfId="0" applyNumberFormat="1" applyFont="1" applyFill="1" applyBorder="1" applyAlignment="1" applyProtection="1">
      <alignment horizontal="left" vertical="center"/>
    </xf>
    <xf numFmtId="0" fontId="2" fillId="0" borderId="91" xfId="0" applyNumberFormat="1" applyFont="1" applyFill="1" applyBorder="1" applyAlignment="1" applyProtection="1">
      <alignment horizontal="right" vertical="center"/>
    </xf>
    <xf numFmtId="4" fontId="2" fillId="0" borderId="91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0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41" xfId="0" applyNumberFormat="1" applyFont="1" applyFill="1" applyBorder="1" applyAlignment="1" applyProtection="1">
      <alignment horizontal="left" vertical="center"/>
    </xf>
    <xf numFmtId="0" fontId="6" fillId="0" borderId="55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left" vertical="center"/>
    </xf>
    <xf numFmtId="0" fontId="8" fillId="0" borderId="58" xfId="0" applyNumberFormat="1" applyFont="1" applyFill="1" applyBorder="1" applyAlignment="1" applyProtection="1">
      <alignment horizontal="left" vertical="center"/>
    </xf>
    <xf numFmtId="0" fontId="3" fillId="0" borderId="39" xfId="0" applyNumberFormat="1" applyFont="1" applyFill="1" applyBorder="1" applyAlignment="1" applyProtection="1">
      <alignment horizontal="left" vertical="center"/>
    </xf>
    <xf numFmtId="0" fontId="9" fillId="0" borderId="65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6" xfId="0" applyNumberFormat="1" applyFont="1" applyFill="1" applyBorder="1" applyAlignment="1" applyProtection="1">
      <alignment horizontal="left" vertical="center"/>
    </xf>
    <xf numFmtId="0" fontId="9" fillId="0" borderId="67" xfId="0" applyNumberFormat="1" applyFont="1" applyFill="1" applyBorder="1" applyAlignment="1" applyProtection="1">
      <alignment horizontal="left" vertical="center"/>
    </xf>
    <xf numFmtId="0" fontId="9" fillId="0" borderId="70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10" fillId="0" borderId="62" xfId="0" applyNumberFormat="1" applyFont="1" applyFill="1" applyBorder="1" applyAlignment="1" applyProtection="1">
      <alignment horizontal="left" vertical="center"/>
    </xf>
    <xf numFmtId="0" fontId="10" fillId="0" borderId="63" xfId="0" applyNumberFormat="1" applyFont="1" applyFill="1" applyBorder="1" applyAlignment="1" applyProtection="1">
      <alignment horizontal="left" vertical="center"/>
    </xf>
    <xf numFmtId="0" fontId="10" fillId="0" borderId="69" xfId="0" applyNumberFormat="1" applyFont="1" applyFill="1" applyBorder="1" applyAlignment="1" applyProtection="1">
      <alignment horizontal="left" vertical="center"/>
    </xf>
    <xf numFmtId="0" fontId="10" fillId="0" borderId="67" xfId="0" applyNumberFormat="1" applyFont="1" applyFill="1" applyBorder="1" applyAlignment="1" applyProtection="1">
      <alignment horizontal="left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2" borderId="70" xfId="0" applyNumberFormat="1" applyFont="1" applyFill="1" applyBorder="1" applyAlignment="1" applyProtection="1">
      <alignment horizontal="left" vertical="center"/>
    </xf>
    <xf numFmtId="0" fontId="9" fillId="2" borderId="71" xfId="0" applyNumberFormat="1" applyFont="1" applyFill="1" applyBorder="1" applyAlignment="1" applyProtection="1">
      <alignment horizontal="left" vertical="center"/>
    </xf>
    <xf numFmtId="0" fontId="9" fillId="2" borderId="65" xfId="0" applyNumberFormat="1" applyFont="1" applyFill="1" applyBorder="1" applyAlignment="1" applyProtection="1">
      <alignment horizontal="left" vertical="center"/>
    </xf>
    <xf numFmtId="0" fontId="9" fillId="2" borderId="72" xfId="0" applyNumberFormat="1" applyFont="1" applyFill="1" applyBorder="1" applyAlignment="1" applyProtection="1">
      <alignment horizontal="left" vertical="center"/>
    </xf>
    <xf numFmtId="0" fontId="9" fillId="2" borderId="57" xfId="0" applyNumberFormat="1" applyFont="1" applyFill="1" applyBorder="1" applyAlignment="1" applyProtection="1">
      <alignment horizontal="left" vertical="center"/>
    </xf>
    <xf numFmtId="0" fontId="9" fillId="2" borderId="62" xfId="0" applyNumberFormat="1" applyFont="1" applyFill="1" applyBorder="1" applyAlignment="1" applyProtection="1">
      <alignment horizontal="left" vertical="center"/>
    </xf>
    <xf numFmtId="0" fontId="10" fillId="0" borderId="73" xfId="0" applyNumberFormat="1" applyFont="1" applyFill="1" applyBorder="1" applyAlignment="1" applyProtection="1">
      <alignment horizontal="left" vertical="center"/>
    </xf>
    <xf numFmtId="0" fontId="10" fillId="0" borderId="74" xfId="0" applyNumberFormat="1" applyFont="1" applyFill="1" applyBorder="1" applyAlignment="1" applyProtection="1">
      <alignment horizontal="left" vertical="center"/>
    </xf>
    <xf numFmtId="0" fontId="10" fillId="0" borderId="75" xfId="0" applyNumberFormat="1" applyFont="1" applyFill="1" applyBorder="1" applyAlignment="1" applyProtection="1">
      <alignment horizontal="left" vertical="center"/>
    </xf>
    <xf numFmtId="0" fontId="10" fillId="0" borderId="77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78" xfId="0" applyNumberFormat="1" applyFont="1" applyFill="1" applyBorder="1" applyAlignment="1" applyProtection="1">
      <alignment horizontal="left" vertical="center"/>
    </xf>
    <xf numFmtId="0" fontId="10" fillId="0" borderId="76" xfId="0" applyNumberFormat="1" applyFont="1" applyFill="1" applyBorder="1" applyAlignment="1" applyProtection="1">
      <alignment horizontal="left" vertical="center"/>
    </xf>
    <xf numFmtId="0" fontId="10" fillId="0" borderId="79" xfId="0" applyNumberFormat="1" applyFont="1" applyFill="1" applyBorder="1" applyAlignment="1" applyProtection="1">
      <alignment horizontal="left" vertical="center"/>
    </xf>
    <xf numFmtId="0" fontId="10" fillId="0" borderId="83" xfId="0" applyNumberFormat="1" applyFont="1" applyFill="1" applyBorder="1" applyAlignment="1" applyProtection="1">
      <alignment horizontal="left" vertical="center"/>
    </xf>
    <xf numFmtId="0" fontId="10" fillId="0" borderId="81" xfId="0" applyNumberFormat="1" applyFont="1" applyFill="1" applyBorder="1" applyAlignment="1" applyProtection="1">
      <alignment horizontal="left" vertical="center"/>
    </xf>
    <xf numFmtId="0" fontId="10" fillId="0" borderId="82" xfId="0" applyNumberFormat="1" applyFont="1" applyFill="1" applyBorder="1" applyAlignment="1" applyProtection="1">
      <alignment horizontal="left" vertical="center"/>
    </xf>
    <xf numFmtId="0" fontId="10" fillId="0" borderId="80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26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/>
    </xf>
    <xf numFmtId="0" fontId="2" fillId="2" borderId="37" xfId="0" applyNumberFormat="1" applyFont="1" applyFill="1" applyBorder="1" applyAlignment="1" applyProtection="1">
      <alignment horizontal="left" vertical="center" wrapText="1"/>
    </xf>
    <xf numFmtId="0" fontId="2" fillId="2" borderId="37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6" xfId="0" applyNumberFormat="1" applyFont="1" applyFill="1" applyBorder="1" applyAlignment="1" applyProtection="1">
      <alignment horizontal="left" vertical="center"/>
    </xf>
    <xf numFmtId="0" fontId="2" fillId="0" borderId="42" xfId="0" applyNumberFormat="1" applyFont="1" applyFill="1" applyBorder="1" applyAlignment="1" applyProtection="1">
      <alignment horizontal="left" vertical="center"/>
    </xf>
    <xf numFmtId="0" fontId="4" fillId="0" borderId="40" xfId="0" applyNumberFormat="1" applyFont="1" applyFill="1" applyBorder="1" applyAlignment="1" applyProtection="1">
      <alignment horizontal="left" vertical="center" wrapText="1"/>
    </xf>
    <xf numFmtId="0" fontId="4" fillId="0" borderId="40" xfId="0" applyNumberFormat="1" applyFont="1" applyFill="1" applyBorder="1" applyAlignment="1" applyProtection="1">
      <alignment horizontal="left" vertical="center"/>
    </xf>
    <xf numFmtId="0" fontId="4" fillId="0" borderId="41" xfId="0" applyNumberFormat="1" applyFont="1" applyFill="1" applyBorder="1" applyAlignment="1" applyProtection="1">
      <alignment horizontal="left" vertical="center"/>
    </xf>
    <xf numFmtId="0" fontId="2" fillId="0" borderId="51" xfId="0" applyNumberFormat="1" applyFont="1" applyFill="1" applyBorder="1" applyAlignment="1" applyProtection="1">
      <alignment horizontal="left" vertical="center"/>
    </xf>
    <xf numFmtId="0" fontId="2" fillId="0" borderId="52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0" borderId="63" xfId="0" applyNumberFormat="1" applyFont="1" applyFill="1" applyBorder="1" applyAlignment="1" applyProtection="1">
      <alignment horizontal="left" vertical="center"/>
    </xf>
    <xf numFmtId="0" fontId="3" fillId="0" borderId="84" xfId="0" applyNumberFormat="1" applyFont="1" applyFill="1" applyBorder="1" applyAlignment="1" applyProtection="1">
      <alignment horizontal="left" vertical="center"/>
    </xf>
    <xf numFmtId="0" fontId="3" fillId="0" borderId="85" xfId="0" applyNumberFormat="1" applyFont="1" applyFill="1" applyBorder="1" applyAlignment="1" applyProtection="1">
      <alignment horizontal="left" vertical="center"/>
    </xf>
    <xf numFmtId="0" fontId="3" fillId="0" borderId="86" xfId="0" applyNumberFormat="1" applyFont="1" applyFill="1" applyBorder="1" applyAlignment="1" applyProtection="1">
      <alignment horizontal="left" vertical="center"/>
    </xf>
    <xf numFmtId="0" fontId="2" fillId="0" borderId="88" xfId="0" applyNumberFormat="1" applyFont="1" applyFill="1" applyBorder="1" applyAlignment="1" applyProtection="1">
      <alignment horizontal="left" vertical="center"/>
    </xf>
    <xf numFmtId="0" fontId="2" fillId="0" borderId="89" xfId="0" applyNumberFormat="1" applyFont="1" applyFill="1" applyBorder="1" applyAlignment="1" applyProtection="1">
      <alignment horizontal="left" vertical="center"/>
    </xf>
    <xf numFmtId="0" fontId="2" fillId="0" borderId="90" xfId="0" applyNumberFormat="1" applyFont="1" applyFill="1" applyBorder="1" applyAlignment="1" applyProtection="1">
      <alignment horizontal="left" vertical="center"/>
    </xf>
    <xf numFmtId="0" fontId="9" fillId="0" borderId="88" xfId="0" applyNumberFormat="1" applyFont="1" applyFill="1" applyBorder="1" applyAlignment="1" applyProtection="1">
      <alignment horizontal="left" vertical="center"/>
    </xf>
    <xf numFmtId="0" fontId="9" fillId="0" borderId="89" xfId="0" applyNumberFormat="1" applyFont="1" applyFill="1" applyBorder="1" applyAlignment="1" applyProtection="1">
      <alignment horizontal="left" vertical="center"/>
    </xf>
    <xf numFmtId="0" fontId="9" fillId="0" borderId="90" xfId="0" applyNumberFormat="1" applyFont="1" applyFill="1" applyBorder="1" applyAlignment="1" applyProtection="1">
      <alignment horizontal="left" vertical="center"/>
    </xf>
    <xf numFmtId="4" fontId="9" fillId="0" borderId="92" xfId="0" applyNumberFormat="1" applyFont="1" applyFill="1" applyBorder="1" applyAlignment="1" applyProtection="1">
      <alignment horizontal="right" vertical="center"/>
    </xf>
    <xf numFmtId="0" fontId="9" fillId="0" borderId="89" xfId="0" applyNumberFormat="1" applyFont="1" applyFill="1" applyBorder="1" applyAlignment="1" applyProtection="1">
      <alignment horizontal="right" vertical="center"/>
    </xf>
    <xf numFmtId="0" fontId="9" fillId="0" borderId="90" xfId="0" applyNumberFormat="1" applyFont="1" applyFill="1" applyBorder="1" applyAlignment="1" applyProtection="1">
      <alignment horizontal="right" vertical="center"/>
    </xf>
    <xf numFmtId="4" fontId="3" fillId="4" borderId="0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429496729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workbookViewId="0">
      <selection activeCell="K21" sqref="K21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102" t="s">
        <v>213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156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156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156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157</v>
      </c>
      <c r="I8" s="113">
        <v>20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158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2" spans="1:9" ht="23.25">
      <c r="A12" s="120" t="s">
        <v>159</v>
      </c>
      <c r="B12" s="120"/>
      <c r="C12" s="120"/>
      <c r="D12" s="120"/>
      <c r="E12" s="120"/>
      <c r="F12" s="120"/>
      <c r="G12" s="120"/>
      <c r="H12" s="120"/>
      <c r="I12" s="120"/>
    </row>
    <row r="13" spans="1:9" ht="26.25" customHeight="1">
      <c r="A13" s="81" t="s">
        <v>160</v>
      </c>
      <c r="B13" s="121" t="s">
        <v>161</v>
      </c>
      <c r="C13" s="122"/>
      <c r="D13" s="82" t="s">
        <v>162</v>
      </c>
      <c r="E13" s="121" t="s">
        <v>163</v>
      </c>
      <c r="F13" s="122"/>
      <c r="G13" s="82" t="s">
        <v>164</v>
      </c>
      <c r="H13" s="121" t="s">
        <v>165</v>
      </c>
      <c r="I13" s="122"/>
    </row>
    <row r="14" spans="1:9" ht="15.75">
      <c r="A14" s="83" t="s">
        <v>166</v>
      </c>
      <c r="B14" s="84" t="s">
        <v>167</v>
      </c>
      <c r="C14" s="85">
        <f>SUMIF('Stavební rozpočet'!AI12:AI38,"SO 02",'Stavební rozpočet'!AB12:AB38)</f>
        <v>0</v>
      </c>
      <c r="D14" s="130" t="s">
        <v>168</v>
      </c>
      <c r="E14" s="131"/>
      <c r="F14" s="85">
        <f>'VORN objektu (SO 02)'!I15</f>
        <v>0</v>
      </c>
      <c r="G14" s="130" t="s">
        <v>169</v>
      </c>
      <c r="H14" s="131"/>
      <c r="I14" s="85">
        <f>'VORN objektu (SO 02)'!I21</f>
        <v>0</v>
      </c>
    </row>
    <row r="15" spans="1:9" ht="15.75">
      <c r="A15" s="86" t="s">
        <v>51</v>
      </c>
      <c r="B15" s="84" t="s">
        <v>34</v>
      </c>
      <c r="C15" s="85">
        <f>SUMIF('Stavební rozpočet'!AI12:AI38,"SO 02",'Stavební rozpočet'!AC12:AC38)</f>
        <v>0</v>
      </c>
      <c r="D15" s="130" t="s">
        <v>170</v>
      </c>
      <c r="E15" s="131"/>
      <c r="F15" s="85">
        <f>'VORN objektu (SO 02)'!I16</f>
        <v>0</v>
      </c>
      <c r="G15" s="130" t="s">
        <v>171</v>
      </c>
      <c r="H15" s="131"/>
      <c r="I15" s="85">
        <f>'VORN objektu (SO 02)'!I22</f>
        <v>0</v>
      </c>
    </row>
    <row r="16" spans="1:9" ht="15.75">
      <c r="A16" s="83" t="s">
        <v>172</v>
      </c>
      <c r="B16" s="84" t="s">
        <v>167</v>
      </c>
      <c r="C16" s="85">
        <f>SUMIF('Stavební rozpočet'!AI12:AI38,"SO 02",'Stavební rozpočet'!AD12:AD38)</f>
        <v>0</v>
      </c>
      <c r="D16" s="130" t="s">
        <v>173</v>
      </c>
      <c r="E16" s="131"/>
      <c r="F16" s="85">
        <f>'VORN objektu (SO 02)'!I17</f>
        <v>0</v>
      </c>
      <c r="G16" s="130" t="s">
        <v>174</v>
      </c>
      <c r="H16" s="131"/>
      <c r="I16" s="85">
        <f>'VORN objektu (SO 02)'!I23</f>
        <v>0</v>
      </c>
    </row>
    <row r="17" spans="1:9" ht="15.75">
      <c r="A17" s="86" t="s">
        <v>51</v>
      </c>
      <c r="B17" s="84" t="s">
        <v>34</v>
      </c>
      <c r="C17" s="85">
        <f>SUMIF('Stavební rozpočet'!AI12:AI38,"SO 02",'Stavební rozpočet'!AE12:AE38)</f>
        <v>0</v>
      </c>
      <c r="D17" s="130" t="s">
        <v>51</v>
      </c>
      <c r="E17" s="131"/>
      <c r="F17" s="87" t="s">
        <v>51</v>
      </c>
      <c r="G17" s="130" t="s">
        <v>175</v>
      </c>
      <c r="H17" s="131"/>
      <c r="I17" s="85">
        <f>'VORN objektu (SO 02)'!I24</f>
        <v>0</v>
      </c>
    </row>
    <row r="18" spans="1:9" ht="15.75">
      <c r="A18" s="83" t="s">
        <v>176</v>
      </c>
      <c r="B18" s="84" t="s">
        <v>167</v>
      </c>
      <c r="C18" s="85">
        <f>SUMIF('Stavební rozpočet'!AI12:AI38,"SO 02",'Stavební rozpočet'!AF12:AF38)</f>
        <v>0</v>
      </c>
      <c r="D18" s="130" t="s">
        <v>51</v>
      </c>
      <c r="E18" s="131"/>
      <c r="F18" s="87" t="s">
        <v>51</v>
      </c>
      <c r="G18" s="130" t="s">
        <v>177</v>
      </c>
      <c r="H18" s="131"/>
      <c r="I18" s="85">
        <f>'VORN objektu (SO 02)'!I25</f>
        <v>0</v>
      </c>
    </row>
    <row r="19" spans="1:9" ht="15.75">
      <c r="A19" s="86" t="s">
        <v>51</v>
      </c>
      <c r="B19" s="84" t="s">
        <v>34</v>
      </c>
      <c r="C19" s="85">
        <f>SUMIF('Stavební rozpočet'!AI12:AI38,"SO 02",'Stavební rozpočet'!AG12:AG38)</f>
        <v>0</v>
      </c>
      <c r="D19" s="130" t="s">
        <v>51</v>
      </c>
      <c r="E19" s="131"/>
      <c r="F19" s="87" t="s">
        <v>51</v>
      </c>
      <c r="G19" s="130" t="s">
        <v>178</v>
      </c>
      <c r="H19" s="131"/>
      <c r="I19" s="85">
        <f>'VORN objektu (SO 02)'!I26</f>
        <v>0</v>
      </c>
    </row>
    <row r="20" spans="1:9" ht="15.75">
      <c r="A20" s="124" t="s">
        <v>179</v>
      </c>
      <c r="B20" s="125"/>
      <c r="C20" s="85">
        <f>SUMIF('Stavební rozpočet'!AI12:AI38,"SO 02",'Stavební rozpočet'!AH12:AH38)</f>
        <v>0</v>
      </c>
      <c r="D20" s="130" t="s">
        <v>51</v>
      </c>
      <c r="E20" s="131"/>
      <c r="F20" s="87" t="s">
        <v>51</v>
      </c>
      <c r="G20" s="130" t="s">
        <v>51</v>
      </c>
      <c r="H20" s="131"/>
      <c r="I20" s="87" t="s">
        <v>51</v>
      </c>
    </row>
    <row r="21" spans="1:9" ht="15.75">
      <c r="A21" s="126" t="s">
        <v>180</v>
      </c>
      <c r="B21" s="127"/>
      <c r="C21" s="85">
        <f>SUMIF('Stavební rozpočet'!AI12:AI38,"SO 02",'Stavební rozpočet'!Z12:Z38)</f>
        <v>0</v>
      </c>
      <c r="D21" s="132" t="s">
        <v>51</v>
      </c>
      <c r="E21" s="133"/>
      <c r="F21" s="89" t="s">
        <v>51</v>
      </c>
      <c r="G21" s="132" t="s">
        <v>51</v>
      </c>
      <c r="H21" s="133"/>
      <c r="I21" s="89" t="s">
        <v>51</v>
      </c>
    </row>
    <row r="22" spans="1:9" ht="16.5" customHeight="1">
      <c r="A22" s="128" t="s">
        <v>181</v>
      </c>
      <c r="B22" s="129"/>
      <c r="C22" s="85">
        <f>SUM(C14:C21)</f>
        <v>0</v>
      </c>
      <c r="D22" s="134" t="s">
        <v>182</v>
      </c>
      <c r="E22" s="129"/>
      <c r="F22" s="90">
        <f>SUM(F14:F21)</f>
        <v>0</v>
      </c>
      <c r="G22" s="134" t="s">
        <v>183</v>
      </c>
      <c r="H22" s="129"/>
      <c r="I22" s="90">
        <f>SUM(I14:I21)</f>
        <v>0</v>
      </c>
    </row>
    <row r="23" spans="1:9" ht="15.75">
      <c r="G23" s="124" t="s">
        <v>186</v>
      </c>
      <c r="H23" s="125"/>
      <c r="I23" s="85">
        <f>'VORN objektu (SO 02)'!I36</f>
        <v>0</v>
      </c>
    </row>
    <row r="25" spans="1:9" ht="15.75">
      <c r="A25" s="135" t="s">
        <v>188</v>
      </c>
      <c r="B25" s="136"/>
      <c r="C25" s="91">
        <f>('Stavební rozpočet'!AS13+'Stavební rozpočet'!AS36)</f>
        <v>0</v>
      </c>
    </row>
    <row r="26" spans="1:9" ht="15.75">
      <c r="A26" s="137" t="s">
        <v>189</v>
      </c>
      <c r="B26" s="138"/>
      <c r="C26" s="92">
        <f>('Stavební rozpočet'!AT13+'Stavební rozpočet'!AT36)</f>
        <v>0</v>
      </c>
      <c r="D26" s="139" t="s">
        <v>190</v>
      </c>
      <c r="E26" s="136"/>
      <c r="F26" s="91">
        <f>ROUND(C26*(12/100),2)</f>
        <v>0</v>
      </c>
      <c r="G26" s="139" t="s">
        <v>191</v>
      </c>
      <c r="H26" s="136"/>
      <c r="I26" s="91">
        <f>SUM(C25:C27)</f>
        <v>0</v>
      </c>
    </row>
    <row r="27" spans="1:9" ht="15.75">
      <c r="A27" s="137" t="s">
        <v>192</v>
      </c>
      <c r="B27" s="138"/>
      <c r="C27" s="92">
        <f>('Stavební rozpočet'!AU13+'Stavební rozpočet'!AU36)+(F22+I22+F23+I23+I24)</f>
        <v>0</v>
      </c>
      <c r="D27" s="140" t="s">
        <v>193</v>
      </c>
      <c r="E27" s="138"/>
      <c r="F27" s="92">
        <f>ROUND(C27*(21/100),2)</f>
        <v>0</v>
      </c>
      <c r="G27" s="140" t="s">
        <v>194</v>
      </c>
      <c r="H27" s="138"/>
      <c r="I27" s="92">
        <f>SUM(F26:F27)+I26</f>
        <v>0</v>
      </c>
    </row>
    <row r="29" spans="1:9">
      <c r="A29" s="141" t="s">
        <v>195</v>
      </c>
      <c r="B29" s="142"/>
      <c r="C29" s="143"/>
      <c r="D29" s="147" t="s">
        <v>196</v>
      </c>
      <c r="E29" s="142"/>
      <c r="F29" s="143"/>
      <c r="G29" s="147" t="s">
        <v>197</v>
      </c>
      <c r="H29" s="142"/>
      <c r="I29" s="143"/>
    </row>
    <row r="30" spans="1:9">
      <c r="A30" s="144" t="s">
        <v>51</v>
      </c>
      <c r="B30" s="145"/>
      <c r="C30" s="146"/>
      <c r="D30" s="148" t="s">
        <v>51</v>
      </c>
      <c r="E30" s="145"/>
      <c r="F30" s="146"/>
      <c r="G30" s="148" t="s">
        <v>51</v>
      </c>
      <c r="H30" s="145"/>
      <c r="I30" s="146"/>
    </row>
    <row r="31" spans="1:9">
      <c r="A31" s="144" t="s">
        <v>51</v>
      </c>
      <c r="B31" s="145"/>
      <c r="C31" s="146"/>
      <c r="D31" s="148" t="s">
        <v>51</v>
      </c>
      <c r="E31" s="145"/>
      <c r="F31" s="146"/>
      <c r="G31" s="148" t="s">
        <v>51</v>
      </c>
      <c r="H31" s="145"/>
      <c r="I31" s="146"/>
    </row>
    <row r="32" spans="1:9">
      <c r="A32" s="144" t="s">
        <v>51</v>
      </c>
      <c r="B32" s="145"/>
      <c r="C32" s="146"/>
      <c r="D32" s="148" t="s">
        <v>51</v>
      </c>
      <c r="E32" s="145"/>
      <c r="F32" s="146"/>
      <c r="G32" s="148" t="s">
        <v>51</v>
      </c>
      <c r="H32" s="145"/>
      <c r="I32" s="146"/>
    </row>
    <row r="33" spans="1:9">
      <c r="A33" s="152" t="s">
        <v>198</v>
      </c>
      <c r="B33" s="150"/>
      <c r="C33" s="151"/>
      <c r="D33" s="149" t="s">
        <v>198</v>
      </c>
      <c r="E33" s="150"/>
      <c r="F33" s="151"/>
      <c r="G33" s="149" t="s">
        <v>198</v>
      </c>
      <c r="H33" s="150"/>
      <c r="I33" s="151"/>
    </row>
    <row r="34" spans="1:9">
      <c r="A34" s="93" t="s">
        <v>136</v>
      </c>
    </row>
    <row r="35" spans="1:9" ht="12.75" customHeight="1">
      <c r="A35" s="110" t="s">
        <v>51</v>
      </c>
      <c r="B35" s="107"/>
      <c r="C35" s="107"/>
      <c r="D35" s="107"/>
      <c r="E35" s="107"/>
      <c r="F35" s="107"/>
      <c r="G35" s="107"/>
      <c r="H35" s="107"/>
      <c r="I35" s="107"/>
    </row>
  </sheetData>
  <sheetProtection password="E9AE" sheet="1" objects="1" scenarios="1"/>
  <mergeCells count="80">
    <mergeCell ref="D32:F32"/>
    <mergeCell ref="D33:F33"/>
    <mergeCell ref="G32:I32"/>
    <mergeCell ref="G33:I33"/>
    <mergeCell ref="A35:I35"/>
    <mergeCell ref="A32:C32"/>
    <mergeCell ref="A33:C33"/>
    <mergeCell ref="G26:H26"/>
    <mergeCell ref="G27:H27"/>
    <mergeCell ref="A29:C29"/>
    <mergeCell ref="A30:C30"/>
    <mergeCell ref="A31:C31"/>
    <mergeCell ref="G29:I29"/>
    <mergeCell ref="G30:I30"/>
    <mergeCell ref="G31:I31"/>
    <mergeCell ref="D29:F29"/>
    <mergeCell ref="D30:F30"/>
    <mergeCell ref="D31:F31"/>
    <mergeCell ref="A25:B25"/>
    <mergeCell ref="A26:B26"/>
    <mergeCell ref="A27:B27"/>
    <mergeCell ref="D26:E26"/>
    <mergeCell ref="D27:E27"/>
    <mergeCell ref="G19:H19"/>
    <mergeCell ref="G20:H20"/>
    <mergeCell ref="G21:H21"/>
    <mergeCell ref="G22:H22"/>
    <mergeCell ref="G23:H23"/>
    <mergeCell ref="G14:H14"/>
    <mergeCell ref="G15:H15"/>
    <mergeCell ref="G16:H16"/>
    <mergeCell ref="G17:H17"/>
    <mergeCell ref="G18:H18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102" t="s">
        <v>214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156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156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156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157</v>
      </c>
      <c r="I8" s="113">
        <v>20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158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3" spans="1:9" ht="15.75">
      <c r="A13" s="180" t="s">
        <v>200</v>
      </c>
      <c r="B13" s="180"/>
      <c r="C13" s="180"/>
      <c r="D13" s="180"/>
      <c r="E13" s="180"/>
    </row>
    <row r="14" spans="1:9">
      <c r="A14" s="181" t="s">
        <v>201</v>
      </c>
      <c r="B14" s="182"/>
      <c r="C14" s="182"/>
      <c r="D14" s="182"/>
      <c r="E14" s="183"/>
      <c r="F14" s="94" t="s">
        <v>202</v>
      </c>
      <c r="G14" s="94" t="s">
        <v>203</v>
      </c>
      <c r="H14" s="94" t="s">
        <v>204</v>
      </c>
      <c r="I14" s="94" t="s">
        <v>202</v>
      </c>
    </row>
    <row r="15" spans="1:9">
      <c r="A15" s="184" t="s">
        <v>168</v>
      </c>
      <c r="B15" s="185"/>
      <c r="C15" s="185"/>
      <c r="D15" s="185"/>
      <c r="E15" s="186"/>
      <c r="F15" s="95">
        <v>0</v>
      </c>
      <c r="G15" s="96" t="s">
        <v>51</v>
      </c>
      <c r="H15" s="96" t="s">
        <v>51</v>
      </c>
      <c r="I15" s="95">
        <f>F15</f>
        <v>0</v>
      </c>
    </row>
    <row r="16" spans="1:9">
      <c r="A16" s="184" t="s">
        <v>170</v>
      </c>
      <c r="B16" s="185"/>
      <c r="C16" s="185"/>
      <c r="D16" s="185"/>
      <c r="E16" s="186"/>
      <c r="F16" s="95">
        <v>0</v>
      </c>
      <c r="G16" s="96" t="s">
        <v>51</v>
      </c>
      <c r="H16" s="96" t="s">
        <v>51</v>
      </c>
      <c r="I16" s="95">
        <f>F16</f>
        <v>0</v>
      </c>
    </row>
    <row r="17" spans="1:9">
      <c r="A17" s="187" t="s">
        <v>173</v>
      </c>
      <c r="B17" s="188"/>
      <c r="C17" s="188"/>
      <c r="D17" s="188"/>
      <c r="E17" s="189"/>
      <c r="F17" s="97">
        <v>0</v>
      </c>
      <c r="G17" s="98" t="s">
        <v>51</v>
      </c>
      <c r="H17" s="98" t="s">
        <v>51</v>
      </c>
      <c r="I17" s="97">
        <f>F17</f>
        <v>0</v>
      </c>
    </row>
    <row r="18" spans="1:9">
      <c r="A18" s="190" t="s">
        <v>205</v>
      </c>
      <c r="B18" s="191"/>
      <c r="C18" s="191"/>
      <c r="D18" s="191"/>
      <c r="E18" s="192"/>
      <c r="F18" s="99" t="s">
        <v>51</v>
      </c>
      <c r="G18" s="100" t="s">
        <v>51</v>
      </c>
      <c r="H18" s="100" t="s">
        <v>51</v>
      </c>
      <c r="I18" s="101">
        <f>SUM(I15:I17)</f>
        <v>0</v>
      </c>
    </row>
    <row r="20" spans="1:9">
      <c r="A20" s="181" t="s">
        <v>165</v>
      </c>
      <c r="B20" s="182"/>
      <c r="C20" s="182"/>
      <c r="D20" s="182"/>
      <c r="E20" s="183"/>
      <c r="F20" s="94" t="s">
        <v>202</v>
      </c>
      <c r="G20" s="94" t="s">
        <v>203</v>
      </c>
      <c r="H20" s="94" t="s">
        <v>204</v>
      </c>
      <c r="I20" s="94" t="s">
        <v>202</v>
      </c>
    </row>
    <row r="21" spans="1:9">
      <c r="A21" s="184" t="s">
        <v>169</v>
      </c>
      <c r="B21" s="185"/>
      <c r="C21" s="185"/>
      <c r="D21" s="185"/>
      <c r="E21" s="186"/>
      <c r="F21" s="95">
        <v>0</v>
      </c>
      <c r="G21" s="96" t="s">
        <v>51</v>
      </c>
      <c r="H21" s="96" t="s">
        <v>51</v>
      </c>
      <c r="I21" s="95">
        <f t="shared" ref="I21:I26" si="0">F21</f>
        <v>0</v>
      </c>
    </row>
    <row r="22" spans="1:9">
      <c r="A22" s="184" t="s">
        <v>171</v>
      </c>
      <c r="B22" s="185"/>
      <c r="C22" s="185"/>
      <c r="D22" s="185"/>
      <c r="E22" s="186"/>
      <c r="F22" s="95">
        <v>0</v>
      </c>
      <c r="G22" s="96" t="s">
        <v>51</v>
      </c>
      <c r="H22" s="96" t="s">
        <v>51</v>
      </c>
      <c r="I22" s="95">
        <f t="shared" si="0"/>
        <v>0</v>
      </c>
    </row>
    <row r="23" spans="1:9">
      <c r="A23" s="184" t="s">
        <v>174</v>
      </c>
      <c r="B23" s="185"/>
      <c r="C23" s="185"/>
      <c r="D23" s="185"/>
      <c r="E23" s="186"/>
      <c r="F23" s="95">
        <v>0</v>
      </c>
      <c r="G23" s="96" t="s">
        <v>51</v>
      </c>
      <c r="H23" s="96" t="s">
        <v>51</v>
      </c>
      <c r="I23" s="95">
        <f t="shared" si="0"/>
        <v>0</v>
      </c>
    </row>
    <row r="24" spans="1:9">
      <c r="A24" s="184" t="s">
        <v>175</v>
      </c>
      <c r="B24" s="185"/>
      <c r="C24" s="185"/>
      <c r="D24" s="185"/>
      <c r="E24" s="186"/>
      <c r="F24" s="95">
        <v>0</v>
      </c>
      <c r="G24" s="96" t="s">
        <v>51</v>
      </c>
      <c r="H24" s="96" t="s">
        <v>51</v>
      </c>
      <c r="I24" s="95">
        <f t="shared" si="0"/>
        <v>0</v>
      </c>
    </row>
    <row r="25" spans="1:9">
      <c r="A25" s="184" t="s">
        <v>177</v>
      </c>
      <c r="B25" s="185"/>
      <c r="C25" s="185"/>
      <c r="D25" s="185"/>
      <c r="E25" s="186"/>
      <c r="F25" s="95">
        <v>0</v>
      </c>
      <c r="G25" s="96" t="s">
        <v>51</v>
      </c>
      <c r="H25" s="96" t="s">
        <v>51</v>
      </c>
      <c r="I25" s="95">
        <f t="shared" si="0"/>
        <v>0</v>
      </c>
    </row>
    <row r="26" spans="1:9">
      <c r="A26" s="187" t="s">
        <v>178</v>
      </c>
      <c r="B26" s="188"/>
      <c r="C26" s="188"/>
      <c r="D26" s="188"/>
      <c r="E26" s="189"/>
      <c r="F26" s="97">
        <v>0</v>
      </c>
      <c r="G26" s="98" t="s">
        <v>51</v>
      </c>
      <c r="H26" s="98" t="s">
        <v>51</v>
      </c>
      <c r="I26" s="97">
        <f t="shared" si="0"/>
        <v>0</v>
      </c>
    </row>
    <row r="27" spans="1:9">
      <c r="A27" s="190" t="s">
        <v>206</v>
      </c>
      <c r="B27" s="191"/>
      <c r="C27" s="191"/>
      <c r="D27" s="191"/>
      <c r="E27" s="192"/>
      <c r="F27" s="99" t="s">
        <v>51</v>
      </c>
      <c r="G27" s="100" t="s">
        <v>51</v>
      </c>
      <c r="H27" s="100" t="s">
        <v>51</v>
      </c>
      <c r="I27" s="101">
        <f>SUM(I21:I26)</f>
        <v>0</v>
      </c>
    </row>
    <row r="29" spans="1:9" ht="15.75">
      <c r="A29" s="193" t="s">
        <v>207</v>
      </c>
      <c r="B29" s="194"/>
      <c r="C29" s="194"/>
      <c r="D29" s="194"/>
      <c r="E29" s="195"/>
      <c r="F29" s="196">
        <f>I18+I27</f>
        <v>0</v>
      </c>
      <c r="G29" s="197"/>
      <c r="H29" s="197"/>
      <c r="I29" s="198"/>
    </row>
    <row r="33" spans="1:9" ht="15.75">
      <c r="A33" s="180" t="s">
        <v>208</v>
      </c>
      <c r="B33" s="180"/>
      <c r="C33" s="180"/>
      <c r="D33" s="180"/>
      <c r="E33" s="180"/>
    </row>
    <row r="34" spans="1:9">
      <c r="A34" s="181" t="s">
        <v>209</v>
      </c>
      <c r="B34" s="182"/>
      <c r="C34" s="182"/>
      <c r="D34" s="182"/>
      <c r="E34" s="183"/>
      <c r="F34" s="94" t="s">
        <v>202</v>
      </c>
      <c r="G34" s="94" t="s">
        <v>203</v>
      </c>
      <c r="H34" s="94" t="s">
        <v>204</v>
      </c>
      <c r="I34" s="94" t="s">
        <v>202</v>
      </c>
    </row>
    <row r="35" spans="1:9">
      <c r="A35" s="187" t="s">
        <v>51</v>
      </c>
      <c r="B35" s="188"/>
      <c r="C35" s="188"/>
      <c r="D35" s="188"/>
      <c r="E35" s="189"/>
      <c r="F35" s="97">
        <v>0</v>
      </c>
      <c r="G35" s="98" t="s">
        <v>51</v>
      </c>
      <c r="H35" s="98" t="s">
        <v>51</v>
      </c>
      <c r="I35" s="97">
        <f>F35</f>
        <v>0</v>
      </c>
    </row>
    <row r="36" spans="1:9">
      <c r="A36" s="190" t="s">
        <v>210</v>
      </c>
      <c r="B36" s="191"/>
      <c r="C36" s="191"/>
      <c r="D36" s="191"/>
      <c r="E36" s="192"/>
      <c r="F36" s="99" t="s">
        <v>51</v>
      </c>
      <c r="G36" s="100" t="s">
        <v>51</v>
      </c>
      <c r="H36" s="100" t="s">
        <v>51</v>
      </c>
      <c r="I36" s="101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workbookViewId="0">
      <pane ySplit="11" topLeftCell="A12" activePane="bottomLeft" state="frozen"/>
      <selection pane="bottomLeft" activeCell="G8" sqref="G8:G9"/>
    </sheetView>
  </sheetViews>
  <sheetFormatPr defaultColWidth="12.140625" defaultRowHeight="15" customHeight="1"/>
  <cols>
    <col min="1" max="2" width="8.5703125" customWidth="1"/>
    <col min="3" max="3" width="71.42578125" customWidth="1"/>
    <col min="4" max="6" width="27.85546875" customWidth="1"/>
    <col min="7" max="7" width="37.140625" customWidth="1"/>
    <col min="8" max="9" width="0" hidden="1" customWidth="1"/>
  </cols>
  <sheetData>
    <row r="1" spans="1:9" ht="54.75" customHeight="1">
      <c r="A1" s="103" t="s">
        <v>145</v>
      </c>
      <c r="B1" s="103"/>
      <c r="C1" s="103"/>
      <c r="D1" s="103"/>
      <c r="E1" s="103"/>
      <c r="F1" s="103"/>
      <c r="G1" s="103"/>
    </row>
    <row r="2" spans="1:9">
      <c r="A2" s="104" t="s">
        <v>1</v>
      </c>
      <c r="B2" s="105"/>
      <c r="C2" s="114" t="str">
        <f>'Stavební rozpočet'!D2</f>
        <v>K-trio VZT</v>
      </c>
      <c r="D2" s="105" t="s">
        <v>3</v>
      </c>
      <c r="E2" s="105" t="s">
        <v>4</v>
      </c>
      <c r="F2" s="109" t="s">
        <v>5</v>
      </c>
      <c r="G2" s="155" t="str">
        <f>'Stavební rozpočet'!J2</f>
        <v> </v>
      </c>
    </row>
    <row r="3" spans="1:9" ht="15" customHeight="1">
      <c r="A3" s="106"/>
      <c r="B3" s="107"/>
      <c r="C3" s="116"/>
      <c r="D3" s="107"/>
      <c r="E3" s="107"/>
      <c r="F3" s="107"/>
      <c r="G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 t="s">
        <v>8</v>
      </c>
      <c r="E4" s="107" t="s">
        <v>9</v>
      </c>
      <c r="F4" s="110" t="s">
        <v>10</v>
      </c>
      <c r="G4" s="118" t="str">
        <f>'Stavební rozpočet'!J4</f>
        <v> </v>
      </c>
    </row>
    <row r="5" spans="1:9" ht="15" customHeight="1">
      <c r="A5" s="106"/>
      <c r="B5" s="107"/>
      <c r="C5" s="107"/>
      <c r="D5" s="107"/>
      <c r="E5" s="107"/>
      <c r="F5" s="107"/>
      <c r="G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 t="s">
        <v>12</v>
      </c>
      <c r="E6" s="107" t="s">
        <v>4</v>
      </c>
      <c r="F6" s="110" t="s">
        <v>13</v>
      </c>
      <c r="G6" s="118" t="str">
        <f>'Stavební rozpočet'!J6</f>
        <v> </v>
      </c>
    </row>
    <row r="7" spans="1:9" ht="15" customHeight="1">
      <c r="A7" s="106"/>
      <c r="B7" s="107"/>
      <c r="C7" s="107"/>
      <c r="D7" s="107"/>
      <c r="E7" s="107"/>
      <c r="F7" s="107"/>
      <c r="G7" s="112"/>
    </row>
    <row r="8" spans="1:9">
      <c r="A8" s="108" t="s">
        <v>16</v>
      </c>
      <c r="B8" s="107"/>
      <c r="C8" s="110" t="str">
        <f>'Stavební rozpočet'!J8</f>
        <v> </v>
      </c>
      <c r="D8" s="107" t="s">
        <v>15</v>
      </c>
      <c r="E8" s="107" t="s">
        <v>9</v>
      </c>
      <c r="F8" s="107" t="s">
        <v>15</v>
      </c>
      <c r="G8" s="118" t="str">
        <f>'Stavební rozpočet'!H8</f>
        <v>03.12.2024</v>
      </c>
    </row>
    <row r="9" spans="1:9">
      <c r="A9" s="153"/>
      <c r="B9" s="154"/>
      <c r="C9" s="154"/>
      <c r="D9" s="154"/>
      <c r="E9" s="154"/>
      <c r="F9" s="154"/>
      <c r="G9" s="156"/>
    </row>
    <row r="10" spans="1:9">
      <c r="A10" s="67" t="s">
        <v>18</v>
      </c>
      <c r="B10" s="68" t="s">
        <v>19</v>
      </c>
      <c r="C10" s="69" t="s">
        <v>146</v>
      </c>
      <c r="D10" s="70" t="s">
        <v>147</v>
      </c>
      <c r="E10" s="70" t="s">
        <v>148</v>
      </c>
      <c r="F10" s="70" t="s">
        <v>149</v>
      </c>
      <c r="G10" s="71" t="s">
        <v>150</v>
      </c>
    </row>
    <row r="11" spans="1:9">
      <c r="A11" s="72" t="s">
        <v>52</v>
      </c>
      <c r="B11" s="73" t="s">
        <v>51</v>
      </c>
      <c r="C11" s="73" t="s">
        <v>53</v>
      </c>
      <c r="D11" s="74">
        <f>'Stavební rozpočet'!J12</f>
        <v>0</v>
      </c>
      <c r="E11" s="74">
        <f>'Stavební rozpočet'!K12</f>
        <v>0</v>
      </c>
      <c r="F11" s="74">
        <f>'Stavební rozpočet'!L12</f>
        <v>0</v>
      </c>
      <c r="G11" s="75">
        <f>'Stavební rozpočet'!O12</f>
        <v>0.26096000000000003</v>
      </c>
      <c r="H11" s="76" t="s">
        <v>151</v>
      </c>
      <c r="I11" s="38">
        <f>IF(H11="F",0,F11)</f>
        <v>0</v>
      </c>
    </row>
    <row r="12" spans="1:9">
      <c r="A12" s="2" t="s">
        <v>52</v>
      </c>
      <c r="B12" s="3" t="s">
        <v>54</v>
      </c>
      <c r="C12" s="3" t="s">
        <v>55</v>
      </c>
      <c r="D12" s="38">
        <f>'Stavební rozpočet'!J13</f>
        <v>0</v>
      </c>
      <c r="E12" s="38">
        <f>'Stavební rozpočet'!K13</f>
        <v>0</v>
      </c>
      <c r="F12" s="38">
        <f>'Stavební rozpočet'!L13</f>
        <v>0</v>
      </c>
      <c r="G12" s="60">
        <f>'Stavební rozpočet'!O13</f>
        <v>0.26096000000000003</v>
      </c>
      <c r="H12" s="76" t="s">
        <v>152</v>
      </c>
      <c r="I12" s="38">
        <f>IF(H12="F",0,F12)</f>
        <v>0</v>
      </c>
    </row>
    <row r="13" spans="1:9">
      <c r="A13" s="50" t="s">
        <v>52</v>
      </c>
      <c r="B13" s="51" t="s">
        <v>127</v>
      </c>
      <c r="C13" s="51" t="s">
        <v>128</v>
      </c>
      <c r="D13" s="64">
        <f>'Stavební rozpočet'!J36</f>
        <v>0</v>
      </c>
      <c r="E13" s="64">
        <f>'Stavební rozpočet'!K36</f>
        <v>0</v>
      </c>
      <c r="F13" s="64">
        <f>'Stavební rozpočet'!L36</f>
        <v>0</v>
      </c>
      <c r="G13" s="65">
        <f>'Stavební rozpočet'!O36</f>
        <v>0</v>
      </c>
      <c r="H13" s="76" t="s">
        <v>152</v>
      </c>
      <c r="I13" s="38">
        <f>IF(H13="F",0,F13)</f>
        <v>0</v>
      </c>
    </row>
    <row r="14" spans="1:9">
      <c r="E14" s="47" t="s">
        <v>135</v>
      </c>
      <c r="F14" s="48">
        <f>SUM(I11:I13)</f>
        <v>0</v>
      </c>
    </row>
  </sheetData>
  <sheetProtection password="E9AE" sheet="1" objects="1" scenarios="1"/>
  <mergeCells count="25">
    <mergeCell ref="G2:G3"/>
    <mergeCell ref="G4:G5"/>
    <mergeCell ref="G6:G7"/>
    <mergeCell ref="G8:G9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41"/>
  <sheetViews>
    <sheetView workbookViewId="0">
      <pane ySplit="11" topLeftCell="A12" activePane="bottomLeft" state="frozen"/>
      <selection pane="bottomLeft" activeCell="A41" sqref="A41:P41"/>
    </sheetView>
  </sheetViews>
  <sheetFormatPr defaultColWidth="12.140625" defaultRowHeight="15" customHeight="1"/>
  <cols>
    <col min="1" max="1" width="4" customWidth="1"/>
    <col min="2" max="2" width="7.5703125" customWidth="1"/>
    <col min="3" max="3" width="17.85546875" customWidth="1"/>
    <col min="4" max="4" width="28.5703125" customWidth="1"/>
    <col min="5" max="5" width="35.7109375" customWidth="1"/>
    <col min="6" max="6" width="4.2851562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204.28515625" hidden="1" customWidth="1"/>
    <col min="77" max="78" width="12.140625" hidden="1"/>
  </cols>
  <sheetData>
    <row r="1" spans="1:76" ht="54.75" customHeight="1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>
      <c r="A2" s="104" t="s">
        <v>1</v>
      </c>
      <c r="B2" s="105"/>
      <c r="C2" s="105"/>
      <c r="D2" s="114" t="s">
        <v>2</v>
      </c>
      <c r="E2" s="115"/>
      <c r="F2" s="105" t="s">
        <v>3</v>
      </c>
      <c r="G2" s="105"/>
      <c r="H2" s="105" t="s">
        <v>4</v>
      </c>
      <c r="I2" s="109" t="s">
        <v>5</v>
      </c>
      <c r="J2" s="105" t="s">
        <v>6</v>
      </c>
      <c r="K2" s="105"/>
      <c r="L2" s="105"/>
      <c r="M2" s="105"/>
      <c r="N2" s="105"/>
      <c r="O2" s="105"/>
      <c r="P2" s="111"/>
    </row>
    <row r="3" spans="1:76">
      <c r="A3" s="106"/>
      <c r="B3" s="107"/>
      <c r="C3" s="107"/>
      <c r="D3" s="116"/>
      <c r="E3" s="116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12"/>
    </row>
    <row r="4" spans="1:76">
      <c r="A4" s="108" t="s">
        <v>7</v>
      </c>
      <c r="B4" s="107"/>
      <c r="C4" s="107"/>
      <c r="D4" s="110" t="s">
        <v>4</v>
      </c>
      <c r="E4" s="107"/>
      <c r="F4" s="107" t="s">
        <v>8</v>
      </c>
      <c r="G4" s="107"/>
      <c r="H4" s="107" t="s">
        <v>9</v>
      </c>
      <c r="I4" s="110" t="s">
        <v>10</v>
      </c>
      <c r="J4" s="107" t="s">
        <v>6</v>
      </c>
      <c r="K4" s="107"/>
      <c r="L4" s="107"/>
      <c r="M4" s="107"/>
      <c r="N4" s="107"/>
      <c r="O4" s="107"/>
      <c r="P4" s="112"/>
    </row>
    <row r="5" spans="1:76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12"/>
    </row>
    <row r="6" spans="1:76">
      <c r="A6" s="108" t="s">
        <v>11</v>
      </c>
      <c r="B6" s="107"/>
      <c r="C6" s="107"/>
      <c r="D6" s="110" t="s">
        <v>4</v>
      </c>
      <c r="E6" s="107"/>
      <c r="F6" s="107" t="s">
        <v>12</v>
      </c>
      <c r="G6" s="107"/>
      <c r="H6" s="107" t="s">
        <v>4</v>
      </c>
      <c r="I6" s="110" t="s">
        <v>13</v>
      </c>
      <c r="J6" s="107" t="s">
        <v>6</v>
      </c>
      <c r="K6" s="107"/>
      <c r="L6" s="107"/>
      <c r="M6" s="107"/>
      <c r="N6" s="107"/>
      <c r="O6" s="107"/>
      <c r="P6" s="112"/>
    </row>
    <row r="7" spans="1:76">
      <c r="A7" s="106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12"/>
    </row>
    <row r="8" spans="1:76">
      <c r="A8" s="108" t="s">
        <v>14</v>
      </c>
      <c r="B8" s="107"/>
      <c r="C8" s="107"/>
      <c r="D8" s="110" t="s">
        <v>4</v>
      </c>
      <c r="E8" s="107"/>
      <c r="F8" s="107" t="s">
        <v>15</v>
      </c>
      <c r="G8" s="107"/>
      <c r="H8" s="107" t="s">
        <v>9</v>
      </c>
      <c r="I8" s="110" t="s">
        <v>16</v>
      </c>
      <c r="J8" s="107" t="s">
        <v>6</v>
      </c>
      <c r="K8" s="107"/>
      <c r="L8" s="107"/>
      <c r="M8" s="107"/>
      <c r="N8" s="107"/>
      <c r="O8" s="107"/>
      <c r="P8" s="112"/>
    </row>
    <row r="9" spans="1:76">
      <c r="A9" s="153"/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6"/>
    </row>
    <row r="10" spans="1:76">
      <c r="A10" s="6" t="s">
        <v>17</v>
      </c>
      <c r="B10" s="7" t="s">
        <v>18</v>
      </c>
      <c r="C10" s="7" t="s">
        <v>19</v>
      </c>
      <c r="D10" s="157" t="s">
        <v>20</v>
      </c>
      <c r="E10" s="158"/>
      <c r="F10" s="7" t="s">
        <v>21</v>
      </c>
      <c r="G10" s="8" t="s">
        <v>22</v>
      </c>
      <c r="H10" s="9" t="s">
        <v>23</v>
      </c>
      <c r="I10" s="10" t="s">
        <v>24</v>
      </c>
      <c r="J10" s="161" t="s">
        <v>25</v>
      </c>
      <c r="K10" s="162"/>
      <c r="L10" s="163"/>
      <c r="M10" s="11" t="s">
        <v>25</v>
      </c>
      <c r="N10" s="164" t="s">
        <v>26</v>
      </c>
      <c r="O10" s="165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>
      <c r="A11" s="15" t="s">
        <v>4</v>
      </c>
      <c r="B11" s="16" t="s">
        <v>4</v>
      </c>
      <c r="C11" s="16" t="s">
        <v>4</v>
      </c>
      <c r="D11" s="159" t="s">
        <v>31</v>
      </c>
      <c r="E11" s="160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2" t="s">
        <v>36</v>
      </c>
      <c r="N11" s="23" t="s">
        <v>37</v>
      </c>
      <c r="O11" s="24" t="s">
        <v>35</v>
      </c>
      <c r="P11" s="25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>
      <c r="A12" s="26" t="s">
        <v>51</v>
      </c>
      <c r="B12" s="27" t="s">
        <v>52</v>
      </c>
      <c r="C12" s="27" t="s">
        <v>51</v>
      </c>
      <c r="D12" s="166" t="s">
        <v>53</v>
      </c>
      <c r="E12" s="167"/>
      <c r="F12" s="29" t="s">
        <v>4</v>
      </c>
      <c r="G12" s="29" t="s">
        <v>4</v>
      </c>
      <c r="H12" s="29" t="s">
        <v>4</v>
      </c>
      <c r="I12" s="29" t="s">
        <v>4</v>
      </c>
      <c r="J12" s="30">
        <f>J13+J36</f>
        <v>0</v>
      </c>
      <c r="K12" s="30">
        <f>K13+K36</f>
        <v>0</v>
      </c>
      <c r="L12" s="30">
        <f>L13+L36</f>
        <v>0</v>
      </c>
      <c r="M12" s="30">
        <f>M13+M36</f>
        <v>0</v>
      </c>
      <c r="N12" s="31" t="s">
        <v>51</v>
      </c>
      <c r="O12" s="30">
        <f>O13+O36</f>
        <v>0.26096000000000003</v>
      </c>
      <c r="P12" s="32" t="s">
        <v>51</v>
      </c>
    </row>
    <row r="13" spans="1:76">
      <c r="A13" s="33" t="s">
        <v>51</v>
      </c>
      <c r="B13" s="34" t="s">
        <v>52</v>
      </c>
      <c r="C13" s="34" t="s">
        <v>54</v>
      </c>
      <c r="D13" s="168" t="s">
        <v>55</v>
      </c>
      <c r="E13" s="169"/>
      <c r="F13" s="36" t="s">
        <v>4</v>
      </c>
      <c r="G13" s="36" t="s">
        <v>4</v>
      </c>
      <c r="H13" s="36" t="s">
        <v>4</v>
      </c>
      <c r="I13" s="36" t="s">
        <v>4</v>
      </c>
      <c r="J13" s="1">
        <f>SUM(J14:J35)</f>
        <v>0</v>
      </c>
      <c r="K13" s="1">
        <f>SUM(K14:K35)</f>
        <v>0</v>
      </c>
      <c r="L13" s="1">
        <f>SUM(L14:L35)</f>
        <v>0</v>
      </c>
      <c r="M13" s="1">
        <f>SUM(M14:M35)</f>
        <v>0</v>
      </c>
      <c r="N13" s="13" t="s">
        <v>51</v>
      </c>
      <c r="O13" s="1">
        <f>SUM(O14:O35)</f>
        <v>0.26096000000000003</v>
      </c>
      <c r="P13" s="37" t="s">
        <v>51</v>
      </c>
      <c r="AI13" s="13" t="s">
        <v>52</v>
      </c>
      <c r="AS13" s="1">
        <f>SUM(AJ14:AJ35)</f>
        <v>0</v>
      </c>
      <c r="AT13" s="1">
        <f>SUM(AK14:AK35)</f>
        <v>0</v>
      </c>
      <c r="AU13" s="1">
        <f>SUM(AL14:AL35)</f>
        <v>0</v>
      </c>
    </row>
    <row r="14" spans="1:76">
      <c r="A14" s="2" t="s">
        <v>56</v>
      </c>
      <c r="B14" s="3" t="s">
        <v>52</v>
      </c>
      <c r="C14" s="3" t="s">
        <v>57</v>
      </c>
      <c r="D14" s="110" t="s">
        <v>58</v>
      </c>
      <c r="E14" s="107"/>
      <c r="F14" s="3" t="s">
        <v>59</v>
      </c>
      <c r="G14" s="38">
        <v>2</v>
      </c>
      <c r="H14" s="199"/>
      <c r="I14" s="39" t="s">
        <v>60</v>
      </c>
      <c r="J14" s="38">
        <f>G14*AO14</f>
        <v>0</v>
      </c>
      <c r="K14" s="38">
        <f>G14*AP14</f>
        <v>0</v>
      </c>
      <c r="L14" s="38">
        <f>G14*H14</f>
        <v>0</v>
      </c>
      <c r="M14" s="38">
        <f>L14*(1+BW14/100)</f>
        <v>0</v>
      </c>
      <c r="N14" s="38">
        <v>1.146E-2</v>
      </c>
      <c r="O14" s="38">
        <f>G14*N14</f>
        <v>2.2919999999999999E-2</v>
      </c>
      <c r="P14" s="40" t="s">
        <v>61</v>
      </c>
      <c r="Z14" s="38">
        <f>IF(AQ14="5",BJ14,0)</f>
        <v>0</v>
      </c>
      <c r="AB14" s="38">
        <f>IF(AQ14="1",BH14,0)</f>
        <v>0</v>
      </c>
      <c r="AC14" s="38">
        <f>IF(AQ14="1",BI14,0)</f>
        <v>0</v>
      </c>
      <c r="AD14" s="38">
        <f>IF(AQ14="7",BH14,0)</f>
        <v>0</v>
      </c>
      <c r="AE14" s="38">
        <f>IF(AQ14="7",BI14,0)</f>
        <v>0</v>
      </c>
      <c r="AF14" s="38">
        <f>IF(AQ14="2",BH14,0)</f>
        <v>0</v>
      </c>
      <c r="AG14" s="38">
        <f>IF(AQ14="2",BI14,0)</f>
        <v>0</v>
      </c>
      <c r="AH14" s="38">
        <f>IF(AQ14="0",BJ14,0)</f>
        <v>0</v>
      </c>
      <c r="AI14" s="13" t="s">
        <v>52</v>
      </c>
      <c r="AJ14" s="38">
        <f>IF(AN14=0,L14,0)</f>
        <v>0</v>
      </c>
      <c r="AK14" s="38">
        <f>IF(AN14=12,L14,0)</f>
        <v>0</v>
      </c>
      <c r="AL14" s="38">
        <f>IF(AN14=21,L14,0)</f>
        <v>0</v>
      </c>
      <c r="AN14" s="38">
        <v>21</v>
      </c>
      <c r="AO14" s="38">
        <f>H14*1</f>
        <v>0</v>
      </c>
      <c r="AP14" s="38">
        <f>H14*(1-1)</f>
        <v>0</v>
      </c>
      <c r="AQ14" s="39" t="s">
        <v>62</v>
      </c>
      <c r="AV14" s="38">
        <f>AW14+AX14</f>
        <v>0</v>
      </c>
      <c r="AW14" s="38">
        <f>G14*AO14</f>
        <v>0</v>
      </c>
      <c r="AX14" s="38">
        <f>G14*AP14</f>
        <v>0</v>
      </c>
      <c r="AY14" s="39" t="s">
        <v>63</v>
      </c>
      <c r="AZ14" s="39" t="s">
        <v>64</v>
      </c>
      <c r="BA14" s="13" t="s">
        <v>65</v>
      </c>
      <c r="BC14" s="38">
        <f>AW14+AX14</f>
        <v>0</v>
      </c>
      <c r="BD14" s="38">
        <f>H14/(100-BE14)*100</f>
        <v>0</v>
      </c>
      <c r="BE14" s="38">
        <v>0</v>
      </c>
      <c r="BF14" s="38">
        <f>O14</f>
        <v>2.2919999999999999E-2</v>
      </c>
      <c r="BH14" s="38">
        <f>G14*AO14</f>
        <v>0</v>
      </c>
      <c r="BI14" s="38">
        <f>G14*AP14</f>
        <v>0</v>
      </c>
      <c r="BJ14" s="38">
        <f>G14*H14</f>
        <v>0</v>
      </c>
      <c r="BK14" s="38"/>
      <c r="BL14" s="38">
        <v>728</v>
      </c>
      <c r="BW14" s="38" t="str">
        <f>I14</f>
        <v>21</v>
      </c>
      <c r="BX14" s="5" t="s">
        <v>58</v>
      </c>
    </row>
    <row r="15" spans="1:76" ht="25.5">
      <c r="A15" s="41"/>
      <c r="C15" s="42" t="s">
        <v>66</v>
      </c>
      <c r="D15" s="170" t="s">
        <v>67</v>
      </c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2"/>
      <c r="BX15" s="43" t="s">
        <v>67</v>
      </c>
    </row>
    <row r="16" spans="1:76">
      <c r="A16" s="2" t="s">
        <v>68</v>
      </c>
      <c r="B16" s="3" t="s">
        <v>52</v>
      </c>
      <c r="C16" s="3" t="s">
        <v>69</v>
      </c>
      <c r="D16" s="110" t="s">
        <v>70</v>
      </c>
      <c r="E16" s="107"/>
      <c r="F16" s="3" t="s">
        <v>59</v>
      </c>
      <c r="G16" s="38">
        <v>2</v>
      </c>
      <c r="H16" s="199"/>
      <c r="I16" s="39" t="s">
        <v>60</v>
      </c>
      <c r="J16" s="38">
        <f t="shared" ref="J16:J23" si="0">G16*AO16</f>
        <v>0</v>
      </c>
      <c r="K16" s="38">
        <f t="shared" ref="K16:K23" si="1">G16*AP16</f>
        <v>0</v>
      </c>
      <c r="L16" s="38">
        <f t="shared" ref="L16:L23" si="2">G16*H16</f>
        <v>0</v>
      </c>
      <c r="M16" s="38">
        <f t="shared" ref="M16:M23" si="3">L16*(1+BW16/100)</f>
        <v>0</v>
      </c>
      <c r="N16" s="38">
        <v>0</v>
      </c>
      <c r="O16" s="38">
        <f t="shared" ref="O16:O23" si="4">G16*N16</f>
        <v>0</v>
      </c>
      <c r="P16" s="40" t="s">
        <v>61</v>
      </c>
      <c r="Z16" s="38">
        <f t="shared" ref="Z16:Z23" si="5">IF(AQ16="5",BJ16,0)</f>
        <v>0</v>
      </c>
      <c r="AB16" s="38">
        <f t="shared" ref="AB16:AB23" si="6">IF(AQ16="1",BH16,0)</f>
        <v>0</v>
      </c>
      <c r="AC16" s="38">
        <f t="shared" ref="AC16:AC23" si="7">IF(AQ16="1",BI16,0)</f>
        <v>0</v>
      </c>
      <c r="AD16" s="38">
        <f t="shared" ref="AD16:AD23" si="8">IF(AQ16="7",BH16,0)</f>
        <v>0</v>
      </c>
      <c r="AE16" s="38">
        <f t="shared" ref="AE16:AE23" si="9">IF(AQ16="7",BI16,0)</f>
        <v>0</v>
      </c>
      <c r="AF16" s="38">
        <f t="shared" ref="AF16:AF23" si="10">IF(AQ16="2",BH16,0)</f>
        <v>0</v>
      </c>
      <c r="AG16" s="38">
        <f t="shared" ref="AG16:AG23" si="11">IF(AQ16="2",BI16,0)</f>
        <v>0</v>
      </c>
      <c r="AH16" s="38">
        <f t="shared" ref="AH16:AH23" si="12">IF(AQ16="0",BJ16,0)</f>
        <v>0</v>
      </c>
      <c r="AI16" s="13" t="s">
        <v>52</v>
      </c>
      <c r="AJ16" s="38">
        <f t="shared" ref="AJ16:AJ23" si="13">IF(AN16=0,L16,0)</f>
        <v>0</v>
      </c>
      <c r="AK16" s="38">
        <f t="shared" ref="AK16:AK23" si="14">IF(AN16=12,L16,0)</f>
        <v>0</v>
      </c>
      <c r="AL16" s="38">
        <f t="shared" ref="AL16:AL23" si="15">IF(AN16=21,L16,0)</f>
        <v>0</v>
      </c>
      <c r="AN16" s="38">
        <v>21</v>
      </c>
      <c r="AO16" s="38">
        <f>H16*0</f>
        <v>0</v>
      </c>
      <c r="AP16" s="38">
        <f>H16*(1-0)</f>
        <v>0</v>
      </c>
      <c r="AQ16" s="39" t="s">
        <v>62</v>
      </c>
      <c r="AV16" s="38">
        <f t="shared" ref="AV16:AV23" si="16">AW16+AX16</f>
        <v>0</v>
      </c>
      <c r="AW16" s="38">
        <f t="shared" ref="AW16:AW23" si="17">G16*AO16</f>
        <v>0</v>
      </c>
      <c r="AX16" s="38">
        <f t="shared" ref="AX16:AX23" si="18">G16*AP16</f>
        <v>0</v>
      </c>
      <c r="AY16" s="39" t="s">
        <v>63</v>
      </c>
      <c r="AZ16" s="39" t="s">
        <v>64</v>
      </c>
      <c r="BA16" s="13" t="s">
        <v>65</v>
      </c>
      <c r="BC16" s="38">
        <f t="shared" ref="BC16:BC23" si="19">AW16+AX16</f>
        <v>0</v>
      </c>
      <c r="BD16" s="38">
        <f t="shared" ref="BD16:BD23" si="20">H16/(100-BE16)*100</f>
        <v>0</v>
      </c>
      <c r="BE16" s="38">
        <v>0</v>
      </c>
      <c r="BF16" s="38">
        <f t="shared" ref="BF16:BF23" si="21">O16</f>
        <v>0</v>
      </c>
      <c r="BH16" s="38">
        <f t="shared" ref="BH16:BH23" si="22">G16*AO16</f>
        <v>0</v>
      </c>
      <c r="BI16" s="38">
        <f t="shared" ref="BI16:BI23" si="23">G16*AP16</f>
        <v>0</v>
      </c>
      <c r="BJ16" s="38">
        <f t="shared" ref="BJ16:BJ23" si="24">G16*H16</f>
        <v>0</v>
      </c>
      <c r="BK16" s="38"/>
      <c r="BL16" s="38">
        <v>728</v>
      </c>
      <c r="BW16" s="38" t="str">
        <f t="shared" ref="BW16:BW23" si="25">I16</f>
        <v>21</v>
      </c>
      <c r="BX16" s="5" t="s">
        <v>70</v>
      </c>
    </row>
    <row r="17" spans="1:76">
      <c r="A17" s="2" t="s">
        <v>71</v>
      </c>
      <c r="B17" s="3" t="s">
        <v>52</v>
      </c>
      <c r="C17" s="3" t="s">
        <v>72</v>
      </c>
      <c r="D17" s="110" t="s">
        <v>73</v>
      </c>
      <c r="E17" s="107"/>
      <c r="F17" s="3" t="s">
        <v>59</v>
      </c>
      <c r="G17" s="38">
        <v>2</v>
      </c>
      <c r="H17" s="199"/>
      <c r="I17" s="39" t="s">
        <v>60</v>
      </c>
      <c r="J17" s="38">
        <f t="shared" si="0"/>
        <v>0</v>
      </c>
      <c r="K17" s="38">
        <f t="shared" si="1"/>
        <v>0</v>
      </c>
      <c r="L17" s="38">
        <f t="shared" si="2"/>
        <v>0</v>
      </c>
      <c r="M17" s="38">
        <f t="shared" si="3"/>
        <v>0</v>
      </c>
      <c r="N17" s="38">
        <v>8.9999999999999993E-3</v>
      </c>
      <c r="O17" s="38">
        <f t="shared" si="4"/>
        <v>1.7999999999999999E-2</v>
      </c>
      <c r="P17" s="40" t="s">
        <v>61</v>
      </c>
      <c r="Z17" s="38">
        <f t="shared" si="5"/>
        <v>0</v>
      </c>
      <c r="AB17" s="38">
        <f t="shared" si="6"/>
        <v>0</v>
      </c>
      <c r="AC17" s="38">
        <f t="shared" si="7"/>
        <v>0</v>
      </c>
      <c r="AD17" s="38">
        <f t="shared" si="8"/>
        <v>0</v>
      </c>
      <c r="AE17" s="38">
        <f t="shared" si="9"/>
        <v>0</v>
      </c>
      <c r="AF17" s="38">
        <f t="shared" si="10"/>
        <v>0</v>
      </c>
      <c r="AG17" s="38">
        <f t="shared" si="11"/>
        <v>0</v>
      </c>
      <c r="AH17" s="38">
        <f t="shared" si="12"/>
        <v>0</v>
      </c>
      <c r="AI17" s="13" t="s">
        <v>52</v>
      </c>
      <c r="AJ17" s="38">
        <f t="shared" si="13"/>
        <v>0</v>
      </c>
      <c r="AK17" s="38">
        <f t="shared" si="14"/>
        <v>0</v>
      </c>
      <c r="AL17" s="38">
        <f t="shared" si="15"/>
        <v>0</v>
      </c>
      <c r="AN17" s="38">
        <v>21</v>
      </c>
      <c r="AO17" s="38">
        <f>H17*1</f>
        <v>0</v>
      </c>
      <c r="AP17" s="38">
        <f>H17*(1-1)</f>
        <v>0</v>
      </c>
      <c r="AQ17" s="39" t="s">
        <v>62</v>
      </c>
      <c r="AV17" s="38">
        <f t="shared" si="16"/>
        <v>0</v>
      </c>
      <c r="AW17" s="38">
        <f t="shared" si="17"/>
        <v>0</v>
      </c>
      <c r="AX17" s="38">
        <f t="shared" si="18"/>
        <v>0</v>
      </c>
      <c r="AY17" s="39" t="s">
        <v>63</v>
      </c>
      <c r="AZ17" s="39" t="s">
        <v>64</v>
      </c>
      <c r="BA17" s="13" t="s">
        <v>65</v>
      </c>
      <c r="BC17" s="38">
        <f t="shared" si="19"/>
        <v>0</v>
      </c>
      <c r="BD17" s="38">
        <f t="shared" si="20"/>
        <v>0</v>
      </c>
      <c r="BE17" s="38">
        <v>0</v>
      </c>
      <c r="BF17" s="38">
        <f t="shared" si="21"/>
        <v>1.7999999999999999E-2</v>
      </c>
      <c r="BH17" s="38">
        <f t="shared" si="22"/>
        <v>0</v>
      </c>
      <c r="BI17" s="38">
        <f t="shared" si="23"/>
        <v>0</v>
      </c>
      <c r="BJ17" s="38">
        <f t="shared" si="24"/>
        <v>0</v>
      </c>
      <c r="BK17" s="38"/>
      <c r="BL17" s="38">
        <v>728</v>
      </c>
      <c r="BW17" s="38" t="str">
        <f t="shared" si="25"/>
        <v>21</v>
      </c>
      <c r="BX17" s="5" t="s">
        <v>73</v>
      </c>
    </row>
    <row r="18" spans="1:76">
      <c r="A18" s="2" t="s">
        <v>74</v>
      </c>
      <c r="B18" s="3" t="s">
        <v>52</v>
      </c>
      <c r="C18" s="3" t="s">
        <v>75</v>
      </c>
      <c r="D18" s="110" t="s">
        <v>76</v>
      </c>
      <c r="E18" s="107"/>
      <c r="F18" s="3" t="s">
        <v>59</v>
      </c>
      <c r="G18" s="38">
        <v>2</v>
      </c>
      <c r="H18" s="199"/>
      <c r="I18" s="39" t="s">
        <v>60</v>
      </c>
      <c r="J18" s="38">
        <f t="shared" si="0"/>
        <v>0</v>
      </c>
      <c r="K18" s="38">
        <f t="shared" si="1"/>
        <v>0</v>
      </c>
      <c r="L18" s="38">
        <f t="shared" si="2"/>
        <v>0</v>
      </c>
      <c r="M18" s="38">
        <f t="shared" si="3"/>
        <v>0</v>
      </c>
      <c r="N18" s="38">
        <v>0</v>
      </c>
      <c r="O18" s="38">
        <f t="shared" si="4"/>
        <v>0</v>
      </c>
      <c r="P18" s="40" t="s">
        <v>61</v>
      </c>
      <c r="Z18" s="38">
        <f t="shared" si="5"/>
        <v>0</v>
      </c>
      <c r="AB18" s="38">
        <f t="shared" si="6"/>
        <v>0</v>
      </c>
      <c r="AC18" s="38">
        <f t="shared" si="7"/>
        <v>0</v>
      </c>
      <c r="AD18" s="38">
        <f t="shared" si="8"/>
        <v>0</v>
      </c>
      <c r="AE18" s="38">
        <f t="shared" si="9"/>
        <v>0</v>
      </c>
      <c r="AF18" s="38">
        <f t="shared" si="10"/>
        <v>0</v>
      </c>
      <c r="AG18" s="38">
        <f t="shared" si="11"/>
        <v>0</v>
      </c>
      <c r="AH18" s="38">
        <f t="shared" si="12"/>
        <v>0</v>
      </c>
      <c r="AI18" s="13" t="s">
        <v>52</v>
      </c>
      <c r="AJ18" s="38">
        <f t="shared" si="13"/>
        <v>0</v>
      </c>
      <c r="AK18" s="38">
        <f t="shared" si="14"/>
        <v>0</v>
      </c>
      <c r="AL18" s="38">
        <f t="shared" si="15"/>
        <v>0</v>
      </c>
      <c r="AN18" s="38">
        <v>21</v>
      </c>
      <c r="AO18" s="38">
        <f>H18*0</f>
        <v>0</v>
      </c>
      <c r="AP18" s="38">
        <f>H18*(1-0)</f>
        <v>0</v>
      </c>
      <c r="AQ18" s="39" t="s">
        <v>62</v>
      </c>
      <c r="AV18" s="38">
        <f t="shared" si="16"/>
        <v>0</v>
      </c>
      <c r="AW18" s="38">
        <f t="shared" si="17"/>
        <v>0</v>
      </c>
      <c r="AX18" s="38">
        <f t="shared" si="18"/>
        <v>0</v>
      </c>
      <c r="AY18" s="39" t="s">
        <v>63</v>
      </c>
      <c r="AZ18" s="39" t="s">
        <v>64</v>
      </c>
      <c r="BA18" s="13" t="s">
        <v>65</v>
      </c>
      <c r="BC18" s="38">
        <f t="shared" si="19"/>
        <v>0</v>
      </c>
      <c r="BD18" s="38">
        <f t="shared" si="20"/>
        <v>0</v>
      </c>
      <c r="BE18" s="38">
        <v>0</v>
      </c>
      <c r="BF18" s="38">
        <f t="shared" si="21"/>
        <v>0</v>
      </c>
      <c r="BH18" s="38">
        <f t="shared" si="22"/>
        <v>0</v>
      </c>
      <c r="BI18" s="38">
        <f t="shared" si="23"/>
        <v>0</v>
      </c>
      <c r="BJ18" s="38">
        <f t="shared" si="24"/>
        <v>0</v>
      </c>
      <c r="BK18" s="38"/>
      <c r="BL18" s="38">
        <v>728</v>
      </c>
      <c r="BW18" s="38" t="str">
        <f t="shared" si="25"/>
        <v>21</v>
      </c>
      <c r="BX18" s="5" t="s">
        <v>76</v>
      </c>
    </row>
    <row r="19" spans="1:76">
      <c r="A19" s="2" t="s">
        <v>77</v>
      </c>
      <c r="B19" s="3" t="s">
        <v>52</v>
      </c>
      <c r="C19" s="3" t="s">
        <v>78</v>
      </c>
      <c r="D19" s="110" t="s">
        <v>79</v>
      </c>
      <c r="E19" s="107"/>
      <c r="F19" s="3" t="s">
        <v>59</v>
      </c>
      <c r="G19" s="38">
        <v>2</v>
      </c>
      <c r="H19" s="199"/>
      <c r="I19" s="39" t="s">
        <v>60</v>
      </c>
      <c r="J19" s="38">
        <f t="shared" si="0"/>
        <v>0</v>
      </c>
      <c r="K19" s="38">
        <f t="shared" si="1"/>
        <v>0</v>
      </c>
      <c r="L19" s="38">
        <f t="shared" si="2"/>
        <v>0</v>
      </c>
      <c r="M19" s="38">
        <f t="shared" si="3"/>
        <v>0</v>
      </c>
      <c r="N19" s="38">
        <v>8.9999999999999993E-3</v>
      </c>
      <c r="O19" s="38">
        <f t="shared" si="4"/>
        <v>1.7999999999999999E-2</v>
      </c>
      <c r="P19" s="40" t="s">
        <v>61</v>
      </c>
      <c r="Z19" s="38">
        <f t="shared" si="5"/>
        <v>0</v>
      </c>
      <c r="AB19" s="38">
        <f t="shared" si="6"/>
        <v>0</v>
      </c>
      <c r="AC19" s="38">
        <f t="shared" si="7"/>
        <v>0</v>
      </c>
      <c r="AD19" s="38">
        <f t="shared" si="8"/>
        <v>0</v>
      </c>
      <c r="AE19" s="38">
        <f t="shared" si="9"/>
        <v>0</v>
      </c>
      <c r="AF19" s="38">
        <f t="shared" si="10"/>
        <v>0</v>
      </c>
      <c r="AG19" s="38">
        <f t="shared" si="11"/>
        <v>0</v>
      </c>
      <c r="AH19" s="38">
        <f t="shared" si="12"/>
        <v>0</v>
      </c>
      <c r="AI19" s="13" t="s">
        <v>52</v>
      </c>
      <c r="AJ19" s="38">
        <f t="shared" si="13"/>
        <v>0</v>
      </c>
      <c r="AK19" s="38">
        <f t="shared" si="14"/>
        <v>0</v>
      </c>
      <c r="AL19" s="38">
        <f t="shared" si="15"/>
        <v>0</v>
      </c>
      <c r="AN19" s="38">
        <v>21</v>
      </c>
      <c r="AO19" s="38">
        <f>H19*1</f>
        <v>0</v>
      </c>
      <c r="AP19" s="38">
        <f>H19*(1-1)</f>
        <v>0</v>
      </c>
      <c r="AQ19" s="39" t="s">
        <v>62</v>
      </c>
      <c r="AV19" s="38">
        <f t="shared" si="16"/>
        <v>0</v>
      </c>
      <c r="AW19" s="38">
        <f t="shared" si="17"/>
        <v>0</v>
      </c>
      <c r="AX19" s="38">
        <f t="shared" si="18"/>
        <v>0</v>
      </c>
      <c r="AY19" s="39" t="s">
        <v>63</v>
      </c>
      <c r="AZ19" s="39" t="s">
        <v>64</v>
      </c>
      <c r="BA19" s="13" t="s">
        <v>65</v>
      </c>
      <c r="BC19" s="38">
        <f t="shared" si="19"/>
        <v>0</v>
      </c>
      <c r="BD19" s="38">
        <f t="shared" si="20"/>
        <v>0</v>
      </c>
      <c r="BE19" s="38">
        <v>0</v>
      </c>
      <c r="BF19" s="38">
        <f t="shared" si="21"/>
        <v>1.7999999999999999E-2</v>
      </c>
      <c r="BH19" s="38">
        <f t="shared" si="22"/>
        <v>0</v>
      </c>
      <c r="BI19" s="38">
        <f t="shared" si="23"/>
        <v>0</v>
      </c>
      <c r="BJ19" s="38">
        <f t="shared" si="24"/>
        <v>0</v>
      </c>
      <c r="BK19" s="38"/>
      <c r="BL19" s="38">
        <v>728</v>
      </c>
      <c r="BW19" s="38" t="str">
        <f t="shared" si="25"/>
        <v>21</v>
      </c>
      <c r="BX19" s="5" t="s">
        <v>79</v>
      </c>
    </row>
    <row r="20" spans="1:76">
      <c r="A20" s="2" t="s">
        <v>80</v>
      </c>
      <c r="B20" s="3" t="s">
        <v>52</v>
      </c>
      <c r="C20" s="3" t="s">
        <v>81</v>
      </c>
      <c r="D20" s="110" t="s">
        <v>82</v>
      </c>
      <c r="E20" s="107"/>
      <c r="F20" s="3" t="s">
        <v>59</v>
      </c>
      <c r="G20" s="38">
        <v>2</v>
      </c>
      <c r="H20" s="199"/>
      <c r="I20" s="39" t="s">
        <v>60</v>
      </c>
      <c r="J20" s="38">
        <f t="shared" si="0"/>
        <v>0</v>
      </c>
      <c r="K20" s="38">
        <f t="shared" si="1"/>
        <v>0</v>
      </c>
      <c r="L20" s="38">
        <f t="shared" si="2"/>
        <v>0</v>
      </c>
      <c r="M20" s="38">
        <f t="shared" si="3"/>
        <v>0</v>
      </c>
      <c r="N20" s="38">
        <v>0</v>
      </c>
      <c r="O20" s="38">
        <f t="shared" si="4"/>
        <v>0</v>
      </c>
      <c r="P20" s="40" t="s">
        <v>61</v>
      </c>
      <c r="Z20" s="38">
        <f t="shared" si="5"/>
        <v>0</v>
      </c>
      <c r="AB20" s="38">
        <f t="shared" si="6"/>
        <v>0</v>
      </c>
      <c r="AC20" s="38">
        <f t="shared" si="7"/>
        <v>0</v>
      </c>
      <c r="AD20" s="38">
        <f t="shared" si="8"/>
        <v>0</v>
      </c>
      <c r="AE20" s="38">
        <f t="shared" si="9"/>
        <v>0</v>
      </c>
      <c r="AF20" s="38">
        <f t="shared" si="10"/>
        <v>0</v>
      </c>
      <c r="AG20" s="38">
        <f t="shared" si="11"/>
        <v>0</v>
      </c>
      <c r="AH20" s="38">
        <f t="shared" si="12"/>
        <v>0</v>
      </c>
      <c r="AI20" s="13" t="s">
        <v>52</v>
      </c>
      <c r="AJ20" s="38">
        <f t="shared" si="13"/>
        <v>0</v>
      </c>
      <c r="AK20" s="38">
        <f t="shared" si="14"/>
        <v>0</v>
      </c>
      <c r="AL20" s="38">
        <f t="shared" si="15"/>
        <v>0</v>
      </c>
      <c r="AN20" s="38">
        <v>21</v>
      </c>
      <c r="AO20" s="38">
        <f>H20*0</f>
        <v>0</v>
      </c>
      <c r="AP20" s="38">
        <f>H20*(1-0)</f>
        <v>0</v>
      </c>
      <c r="AQ20" s="39" t="s">
        <v>62</v>
      </c>
      <c r="AV20" s="38">
        <f t="shared" si="16"/>
        <v>0</v>
      </c>
      <c r="AW20" s="38">
        <f t="shared" si="17"/>
        <v>0</v>
      </c>
      <c r="AX20" s="38">
        <f t="shared" si="18"/>
        <v>0</v>
      </c>
      <c r="AY20" s="39" t="s">
        <v>63</v>
      </c>
      <c r="AZ20" s="39" t="s">
        <v>64</v>
      </c>
      <c r="BA20" s="13" t="s">
        <v>65</v>
      </c>
      <c r="BC20" s="38">
        <f t="shared" si="19"/>
        <v>0</v>
      </c>
      <c r="BD20" s="38">
        <f t="shared" si="20"/>
        <v>0</v>
      </c>
      <c r="BE20" s="38">
        <v>0</v>
      </c>
      <c r="BF20" s="38">
        <f t="shared" si="21"/>
        <v>0</v>
      </c>
      <c r="BH20" s="38">
        <f t="shared" si="22"/>
        <v>0</v>
      </c>
      <c r="BI20" s="38">
        <f t="shared" si="23"/>
        <v>0</v>
      </c>
      <c r="BJ20" s="38">
        <f t="shared" si="24"/>
        <v>0</v>
      </c>
      <c r="BK20" s="38"/>
      <c r="BL20" s="38">
        <v>728</v>
      </c>
      <c r="BW20" s="38" t="str">
        <f t="shared" si="25"/>
        <v>21</v>
      </c>
      <c r="BX20" s="5" t="s">
        <v>82</v>
      </c>
    </row>
    <row r="21" spans="1:76">
      <c r="A21" s="2" t="s">
        <v>62</v>
      </c>
      <c r="B21" s="3" t="s">
        <v>52</v>
      </c>
      <c r="C21" s="3" t="s">
        <v>83</v>
      </c>
      <c r="D21" s="110" t="s">
        <v>84</v>
      </c>
      <c r="E21" s="107"/>
      <c r="F21" s="3" t="s">
        <v>59</v>
      </c>
      <c r="G21" s="38">
        <v>3</v>
      </c>
      <c r="H21" s="199"/>
      <c r="I21" s="39" t="s">
        <v>60</v>
      </c>
      <c r="J21" s="38">
        <f t="shared" si="0"/>
        <v>0</v>
      </c>
      <c r="K21" s="38">
        <f t="shared" si="1"/>
        <v>0</v>
      </c>
      <c r="L21" s="38">
        <f t="shared" si="2"/>
        <v>0</v>
      </c>
      <c r="M21" s="38">
        <f t="shared" si="3"/>
        <v>0</v>
      </c>
      <c r="N21" s="38">
        <v>4.0000000000000001E-3</v>
      </c>
      <c r="O21" s="38">
        <f t="shared" si="4"/>
        <v>1.2E-2</v>
      </c>
      <c r="P21" s="40" t="s">
        <v>61</v>
      </c>
      <c r="Z21" s="38">
        <f t="shared" si="5"/>
        <v>0</v>
      </c>
      <c r="AB21" s="38">
        <f t="shared" si="6"/>
        <v>0</v>
      </c>
      <c r="AC21" s="38">
        <f t="shared" si="7"/>
        <v>0</v>
      </c>
      <c r="AD21" s="38">
        <f t="shared" si="8"/>
        <v>0</v>
      </c>
      <c r="AE21" s="38">
        <f t="shared" si="9"/>
        <v>0</v>
      </c>
      <c r="AF21" s="38">
        <f t="shared" si="10"/>
        <v>0</v>
      </c>
      <c r="AG21" s="38">
        <f t="shared" si="11"/>
        <v>0</v>
      </c>
      <c r="AH21" s="38">
        <f t="shared" si="12"/>
        <v>0</v>
      </c>
      <c r="AI21" s="13" t="s">
        <v>52</v>
      </c>
      <c r="AJ21" s="38">
        <f t="shared" si="13"/>
        <v>0</v>
      </c>
      <c r="AK21" s="38">
        <f t="shared" si="14"/>
        <v>0</v>
      </c>
      <c r="AL21" s="38">
        <f t="shared" si="15"/>
        <v>0</v>
      </c>
      <c r="AN21" s="38">
        <v>21</v>
      </c>
      <c r="AO21" s="38">
        <f>H21*1</f>
        <v>0</v>
      </c>
      <c r="AP21" s="38">
        <f>H21*(1-1)</f>
        <v>0</v>
      </c>
      <c r="AQ21" s="39" t="s">
        <v>62</v>
      </c>
      <c r="AV21" s="38">
        <f t="shared" si="16"/>
        <v>0</v>
      </c>
      <c r="AW21" s="38">
        <f t="shared" si="17"/>
        <v>0</v>
      </c>
      <c r="AX21" s="38">
        <f t="shared" si="18"/>
        <v>0</v>
      </c>
      <c r="AY21" s="39" t="s">
        <v>63</v>
      </c>
      <c r="AZ21" s="39" t="s">
        <v>64</v>
      </c>
      <c r="BA21" s="13" t="s">
        <v>65</v>
      </c>
      <c r="BC21" s="38">
        <f t="shared" si="19"/>
        <v>0</v>
      </c>
      <c r="BD21" s="38">
        <f t="shared" si="20"/>
        <v>0</v>
      </c>
      <c r="BE21" s="38">
        <v>0</v>
      </c>
      <c r="BF21" s="38">
        <f t="shared" si="21"/>
        <v>1.2E-2</v>
      </c>
      <c r="BH21" s="38">
        <f t="shared" si="22"/>
        <v>0</v>
      </c>
      <c r="BI21" s="38">
        <f t="shared" si="23"/>
        <v>0</v>
      </c>
      <c r="BJ21" s="38">
        <f t="shared" si="24"/>
        <v>0</v>
      </c>
      <c r="BK21" s="38"/>
      <c r="BL21" s="38">
        <v>728</v>
      </c>
      <c r="BW21" s="38" t="str">
        <f t="shared" si="25"/>
        <v>21</v>
      </c>
      <c r="BX21" s="5" t="s">
        <v>84</v>
      </c>
    </row>
    <row r="22" spans="1:76">
      <c r="A22" s="2" t="s">
        <v>85</v>
      </c>
      <c r="B22" s="3" t="s">
        <v>52</v>
      </c>
      <c r="C22" s="3" t="s">
        <v>86</v>
      </c>
      <c r="D22" s="110" t="s">
        <v>87</v>
      </c>
      <c r="E22" s="107"/>
      <c r="F22" s="3" t="s">
        <v>59</v>
      </c>
      <c r="G22" s="38">
        <v>3</v>
      </c>
      <c r="H22" s="199"/>
      <c r="I22" s="39" t="s">
        <v>60</v>
      </c>
      <c r="J22" s="38">
        <f t="shared" si="0"/>
        <v>0</v>
      </c>
      <c r="K22" s="38">
        <f t="shared" si="1"/>
        <v>0</v>
      </c>
      <c r="L22" s="38">
        <f t="shared" si="2"/>
        <v>0</v>
      </c>
      <c r="M22" s="38">
        <f t="shared" si="3"/>
        <v>0</v>
      </c>
      <c r="N22" s="38">
        <v>0</v>
      </c>
      <c r="O22" s="38">
        <f t="shared" si="4"/>
        <v>0</v>
      </c>
      <c r="P22" s="40" t="s">
        <v>61</v>
      </c>
      <c r="Z22" s="38">
        <f t="shared" si="5"/>
        <v>0</v>
      </c>
      <c r="AB22" s="38">
        <f t="shared" si="6"/>
        <v>0</v>
      </c>
      <c r="AC22" s="38">
        <f t="shared" si="7"/>
        <v>0</v>
      </c>
      <c r="AD22" s="38">
        <f t="shared" si="8"/>
        <v>0</v>
      </c>
      <c r="AE22" s="38">
        <f t="shared" si="9"/>
        <v>0</v>
      </c>
      <c r="AF22" s="38">
        <f t="shared" si="10"/>
        <v>0</v>
      </c>
      <c r="AG22" s="38">
        <f t="shared" si="11"/>
        <v>0</v>
      </c>
      <c r="AH22" s="38">
        <f t="shared" si="12"/>
        <v>0</v>
      </c>
      <c r="AI22" s="13" t="s">
        <v>52</v>
      </c>
      <c r="AJ22" s="38">
        <f t="shared" si="13"/>
        <v>0</v>
      </c>
      <c r="AK22" s="38">
        <f t="shared" si="14"/>
        <v>0</v>
      </c>
      <c r="AL22" s="38">
        <f t="shared" si="15"/>
        <v>0</v>
      </c>
      <c r="AN22" s="38">
        <v>21</v>
      </c>
      <c r="AO22" s="38">
        <f>H22*0</f>
        <v>0</v>
      </c>
      <c r="AP22" s="38">
        <f>H22*(1-0)</f>
        <v>0</v>
      </c>
      <c r="AQ22" s="39" t="s">
        <v>62</v>
      </c>
      <c r="AV22" s="38">
        <f t="shared" si="16"/>
        <v>0</v>
      </c>
      <c r="AW22" s="38">
        <f t="shared" si="17"/>
        <v>0</v>
      </c>
      <c r="AX22" s="38">
        <f t="shared" si="18"/>
        <v>0</v>
      </c>
      <c r="AY22" s="39" t="s">
        <v>63</v>
      </c>
      <c r="AZ22" s="39" t="s">
        <v>64</v>
      </c>
      <c r="BA22" s="13" t="s">
        <v>65</v>
      </c>
      <c r="BC22" s="38">
        <f t="shared" si="19"/>
        <v>0</v>
      </c>
      <c r="BD22" s="38">
        <f t="shared" si="20"/>
        <v>0</v>
      </c>
      <c r="BE22" s="38">
        <v>0</v>
      </c>
      <c r="BF22" s="38">
        <f t="shared" si="21"/>
        <v>0</v>
      </c>
      <c r="BH22" s="38">
        <f t="shared" si="22"/>
        <v>0</v>
      </c>
      <c r="BI22" s="38">
        <f t="shared" si="23"/>
        <v>0</v>
      </c>
      <c r="BJ22" s="38">
        <f t="shared" si="24"/>
        <v>0</v>
      </c>
      <c r="BK22" s="38"/>
      <c r="BL22" s="38">
        <v>728</v>
      </c>
      <c r="BW22" s="38" t="str">
        <f t="shared" si="25"/>
        <v>21</v>
      </c>
      <c r="BX22" s="5" t="s">
        <v>87</v>
      </c>
    </row>
    <row r="23" spans="1:76">
      <c r="A23" s="2" t="s">
        <v>88</v>
      </c>
      <c r="B23" s="3" t="s">
        <v>52</v>
      </c>
      <c r="C23" s="3" t="s">
        <v>89</v>
      </c>
      <c r="D23" s="110" t="s">
        <v>90</v>
      </c>
      <c r="E23" s="107"/>
      <c r="F23" s="3" t="s">
        <v>59</v>
      </c>
      <c r="G23" s="38">
        <v>15</v>
      </c>
      <c r="H23" s="199"/>
      <c r="I23" s="39" t="s">
        <v>60</v>
      </c>
      <c r="J23" s="38">
        <f t="shared" si="0"/>
        <v>0</v>
      </c>
      <c r="K23" s="38">
        <f t="shared" si="1"/>
        <v>0</v>
      </c>
      <c r="L23" s="38">
        <f t="shared" si="2"/>
        <v>0</v>
      </c>
      <c r="M23" s="38">
        <f t="shared" si="3"/>
        <v>0</v>
      </c>
      <c r="N23" s="38">
        <v>2.8E-3</v>
      </c>
      <c r="O23" s="38">
        <f t="shared" si="4"/>
        <v>4.2000000000000003E-2</v>
      </c>
      <c r="P23" s="40" t="s">
        <v>61</v>
      </c>
      <c r="Z23" s="38">
        <f t="shared" si="5"/>
        <v>0</v>
      </c>
      <c r="AB23" s="38">
        <f t="shared" si="6"/>
        <v>0</v>
      </c>
      <c r="AC23" s="38">
        <f t="shared" si="7"/>
        <v>0</v>
      </c>
      <c r="AD23" s="38">
        <f t="shared" si="8"/>
        <v>0</v>
      </c>
      <c r="AE23" s="38">
        <f t="shared" si="9"/>
        <v>0</v>
      </c>
      <c r="AF23" s="38">
        <f t="shared" si="10"/>
        <v>0</v>
      </c>
      <c r="AG23" s="38">
        <f t="shared" si="11"/>
        <v>0</v>
      </c>
      <c r="AH23" s="38">
        <f t="shared" si="12"/>
        <v>0</v>
      </c>
      <c r="AI23" s="13" t="s">
        <v>52</v>
      </c>
      <c r="AJ23" s="38">
        <f t="shared" si="13"/>
        <v>0</v>
      </c>
      <c r="AK23" s="38">
        <f t="shared" si="14"/>
        <v>0</v>
      </c>
      <c r="AL23" s="38">
        <f t="shared" si="15"/>
        <v>0</v>
      </c>
      <c r="AN23" s="38">
        <v>21</v>
      </c>
      <c r="AO23" s="38">
        <f>H23*1</f>
        <v>0</v>
      </c>
      <c r="AP23" s="38">
        <f>H23*(1-1)</f>
        <v>0</v>
      </c>
      <c r="AQ23" s="39" t="s">
        <v>62</v>
      </c>
      <c r="AV23" s="38">
        <f t="shared" si="16"/>
        <v>0</v>
      </c>
      <c r="AW23" s="38">
        <f t="shared" si="17"/>
        <v>0</v>
      </c>
      <c r="AX23" s="38">
        <f t="shared" si="18"/>
        <v>0</v>
      </c>
      <c r="AY23" s="39" t="s">
        <v>63</v>
      </c>
      <c r="AZ23" s="39" t="s">
        <v>64</v>
      </c>
      <c r="BA23" s="13" t="s">
        <v>65</v>
      </c>
      <c r="BC23" s="38">
        <f t="shared" si="19"/>
        <v>0</v>
      </c>
      <c r="BD23" s="38">
        <f t="shared" si="20"/>
        <v>0</v>
      </c>
      <c r="BE23" s="38">
        <v>0</v>
      </c>
      <c r="BF23" s="38">
        <f t="shared" si="21"/>
        <v>4.2000000000000003E-2</v>
      </c>
      <c r="BH23" s="38">
        <f t="shared" si="22"/>
        <v>0</v>
      </c>
      <c r="BI23" s="38">
        <f t="shared" si="23"/>
        <v>0</v>
      </c>
      <c r="BJ23" s="38">
        <f t="shared" si="24"/>
        <v>0</v>
      </c>
      <c r="BK23" s="38"/>
      <c r="BL23" s="38">
        <v>728</v>
      </c>
      <c r="BW23" s="38" t="str">
        <f t="shared" si="25"/>
        <v>21</v>
      </c>
      <c r="BX23" s="5" t="s">
        <v>90</v>
      </c>
    </row>
    <row r="24" spans="1:76">
      <c r="A24" s="41"/>
      <c r="C24" s="42" t="s">
        <v>66</v>
      </c>
      <c r="D24" s="170" t="s">
        <v>91</v>
      </c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2"/>
      <c r="BX24" s="43" t="s">
        <v>91</v>
      </c>
    </row>
    <row r="25" spans="1:76">
      <c r="A25" s="2" t="s">
        <v>92</v>
      </c>
      <c r="B25" s="3" t="s">
        <v>52</v>
      </c>
      <c r="C25" s="3" t="s">
        <v>93</v>
      </c>
      <c r="D25" s="110" t="s">
        <v>94</v>
      </c>
      <c r="E25" s="107"/>
      <c r="F25" s="3" t="s">
        <v>59</v>
      </c>
      <c r="G25" s="38">
        <v>15</v>
      </c>
      <c r="H25" s="199"/>
      <c r="I25" s="39" t="s">
        <v>60</v>
      </c>
      <c r="J25" s="38">
        <f>G25*AO25</f>
        <v>0</v>
      </c>
      <c r="K25" s="38">
        <f>G25*AP25</f>
        <v>0</v>
      </c>
      <c r="L25" s="38">
        <f>G25*H25</f>
        <v>0</v>
      </c>
      <c r="M25" s="38">
        <f>L25*(1+BW25/100)</f>
        <v>0</v>
      </c>
      <c r="N25" s="38">
        <v>0</v>
      </c>
      <c r="O25" s="38">
        <f>G25*N25</f>
        <v>0</v>
      </c>
      <c r="P25" s="40" t="s">
        <v>95</v>
      </c>
      <c r="Z25" s="38">
        <f>IF(AQ25="5",BJ25,0)</f>
        <v>0</v>
      </c>
      <c r="AB25" s="38">
        <f>IF(AQ25="1",BH25,0)</f>
        <v>0</v>
      </c>
      <c r="AC25" s="38">
        <f>IF(AQ25="1",BI25,0)</f>
        <v>0</v>
      </c>
      <c r="AD25" s="38">
        <f>IF(AQ25="7",BH25,0)</f>
        <v>0</v>
      </c>
      <c r="AE25" s="38">
        <f>IF(AQ25="7",BI25,0)</f>
        <v>0</v>
      </c>
      <c r="AF25" s="38">
        <f>IF(AQ25="2",BH25,0)</f>
        <v>0</v>
      </c>
      <c r="AG25" s="38">
        <f>IF(AQ25="2",BI25,0)</f>
        <v>0</v>
      </c>
      <c r="AH25" s="38">
        <f>IF(AQ25="0",BJ25,0)</f>
        <v>0</v>
      </c>
      <c r="AI25" s="13" t="s">
        <v>52</v>
      </c>
      <c r="AJ25" s="38">
        <f>IF(AN25=0,L25,0)</f>
        <v>0</v>
      </c>
      <c r="AK25" s="38">
        <f>IF(AN25=12,L25,0)</f>
        <v>0</v>
      </c>
      <c r="AL25" s="38">
        <f>IF(AN25=21,L25,0)</f>
        <v>0</v>
      </c>
      <c r="AN25" s="38">
        <v>21</v>
      </c>
      <c r="AO25" s="38">
        <f>H25*0</f>
        <v>0</v>
      </c>
      <c r="AP25" s="38">
        <f>H25*(1-0)</f>
        <v>0</v>
      </c>
      <c r="AQ25" s="39" t="s">
        <v>62</v>
      </c>
      <c r="AV25" s="38">
        <f>AW25+AX25</f>
        <v>0</v>
      </c>
      <c r="AW25" s="38">
        <f>G25*AO25</f>
        <v>0</v>
      </c>
      <c r="AX25" s="38">
        <f>G25*AP25</f>
        <v>0</v>
      </c>
      <c r="AY25" s="39" t="s">
        <v>63</v>
      </c>
      <c r="AZ25" s="39" t="s">
        <v>64</v>
      </c>
      <c r="BA25" s="13" t="s">
        <v>65</v>
      </c>
      <c r="BC25" s="38">
        <f>AW25+AX25</f>
        <v>0</v>
      </c>
      <c r="BD25" s="38">
        <f>H25/(100-BE25)*100</f>
        <v>0</v>
      </c>
      <c r="BE25" s="38">
        <v>0</v>
      </c>
      <c r="BF25" s="38">
        <f>O25</f>
        <v>0</v>
      </c>
      <c r="BH25" s="38">
        <f>G25*AO25</f>
        <v>0</v>
      </c>
      <c r="BI25" s="38">
        <f>G25*AP25</f>
        <v>0</v>
      </c>
      <c r="BJ25" s="38">
        <f>G25*H25</f>
        <v>0</v>
      </c>
      <c r="BK25" s="38"/>
      <c r="BL25" s="38">
        <v>728</v>
      </c>
      <c r="BW25" s="38" t="str">
        <f>I25</f>
        <v>21</v>
      </c>
      <c r="BX25" s="5" t="s">
        <v>94</v>
      </c>
    </row>
    <row r="26" spans="1:76">
      <c r="A26" s="2" t="s">
        <v>96</v>
      </c>
      <c r="B26" s="3" t="s">
        <v>52</v>
      </c>
      <c r="C26" s="3" t="s">
        <v>97</v>
      </c>
      <c r="D26" s="110" t="s">
        <v>98</v>
      </c>
      <c r="E26" s="107"/>
      <c r="F26" s="3" t="s">
        <v>99</v>
      </c>
      <c r="G26" s="38">
        <v>10</v>
      </c>
      <c r="H26" s="199"/>
      <c r="I26" s="39" t="s">
        <v>60</v>
      </c>
      <c r="J26" s="38">
        <f>G26*AO26</f>
        <v>0</v>
      </c>
      <c r="K26" s="38">
        <f>G26*AP26</f>
        <v>0</v>
      </c>
      <c r="L26" s="38">
        <f>G26*H26</f>
        <v>0</v>
      </c>
      <c r="M26" s="38">
        <f>L26*(1+BW26/100)</f>
        <v>0</v>
      </c>
      <c r="N26" s="38">
        <v>0</v>
      </c>
      <c r="O26" s="38">
        <f>G26*N26</f>
        <v>0</v>
      </c>
      <c r="P26" s="40" t="s">
        <v>61</v>
      </c>
      <c r="Z26" s="38">
        <f>IF(AQ26="5",BJ26,0)</f>
        <v>0</v>
      </c>
      <c r="AB26" s="38">
        <f>IF(AQ26="1",BH26,0)</f>
        <v>0</v>
      </c>
      <c r="AC26" s="38">
        <f>IF(AQ26="1",BI26,0)</f>
        <v>0</v>
      </c>
      <c r="AD26" s="38">
        <f>IF(AQ26="7",BH26,0)</f>
        <v>0</v>
      </c>
      <c r="AE26" s="38">
        <f>IF(AQ26="7",BI26,0)</f>
        <v>0</v>
      </c>
      <c r="AF26" s="38">
        <f>IF(AQ26="2",BH26,0)</f>
        <v>0</v>
      </c>
      <c r="AG26" s="38">
        <f>IF(AQ26="2",BI26,0)</f>
        <v>0</v>
      </c>
      <c r="AH26" s="38">
        <f>IF(AQ26="0",BJ26,0)</f>
        <v>0</v>
      </c>
      <c r="AI26" s="13" t="s">
        <v>52</v>
      </c>
      <c r="AJ26" s="38">
        <f>IF(AN26=0,L26,0)</f>
        <v>0</v>
      </c>
      <c r="AK26" s="38">
        <f>IF(AN26=12,L26,0)</f>
        <v>0</v>
      </c>
      <c r="AL26" s="38">
        <f>IF(AN26=21,L26,0)</f>
        <v>0</v>
      </c>
      <c r="AN26" s="38">
        <v>21</v>
      </c>
      <c r="AO26" s="38">
        <f>H26*0</f>
        <v>0</v>
      </c>
      <c r="AP26" s="38">
        <f>H26*(1-0)</f>
        <v>0</v>
      </c>
      <c r="AQ26" s="39" t="s">
        <v>62</v>
      </c>
      <c r="AV26" s="38">
        <f>AW26+AX26</f>
        <v>0</v>
      </c>
      <c r="AW26" s="38">
        <f>G26*AO26</f>
        <v>0</v>
      </c>
      <c r="AX26" s="38">
        <f>G26*AP26</f>
        <v>0</v>
      </c>
      <c r="AY26" s="39" t="s">
        <v>63</v>
      </c>
      <c r="AZ26" s="39" t="s">
        <v>64</v>
      </c>
      <c r="BA26" s="13" t="s">
        <v>65</v>
      </c>
      <c r="BC26" s="38">
        <f>AW26+AX26</f>
        <v>0</v>
      </c>
      <c r="BD26" s="38">
        <f>H26/(100-BE26)*100</f>
        <v>0</v>
      </c>
      <c r="BE26" s="38">
        <v>0</v>
      </c>
      <c r="BF26" s="38">
        <f>O26</f>
        <v>0</v>
      </c>
      <c r="BH26" s="38">
        <f>G26*AO26</f>
        <v>0</v>
      </c>
      <c r="BI26" s="38">
        <f>G26*AP26</f>
        <v>0</v>
      </c>
      <c r="BJ26" s="38">
        <f>G26*H26</f>
        <v>0</v>
      </c>
      <c r="BK26" s="38"/>
      <c r="BL26" s="38">
        <v>728</v>
      </c>
      <c r="BW26" s="38" t="str">
        <f>I26</f>
        <v>21</v>
      </c>
      <c r="BX26" s="5" t="s">
        <v>98</v>
      </c>
    </row>
    <row r="27" spans="1:76">
      <c r="A27" s="2" t="s">
        <v>100</v>
      </c>
      <c r="B27" s="3" t="s">
        <v>52</v>
      </c>
      <c r="C27" s="3" t="s">
        <v>101</v>
      </c>
      <c r="D27" s="110" t="s">
        <v>102</v>
      </c>
      <c r="E27" s="107"/>
      <c r="F27" s="3" t="s">
        <v>99</v>
      </c>
      <c r="G27" s="38">
        <v>10</v>
      </c>
      <c r="H27" s="199"/>
      <c r="I27" s="39" t="s">
        <v>60</v>
      </c>
      <c r="J27" s="38">
        <f>G27*AO27</f>
        <v>0</v>
      </c>
      <c r="K27" s="38">
        <f>G27*AP27</f>
        <v>0</v>
      </c>
      <c r="L27" s="38">
        <f>G27*H27</f>
        <v>0</v>
      </c>
      <c r="M27" s="38">
        <f>L27*(1+BW27/100)</f>
        <v>0</v>
      </c>
      <c r="N27" s="38">
        <v>3.3999999999999998E-3</v>
      </c>
      <c r="O27" s="38">
        <f>G27*N27</f>
        <v>3.3999999999999996E-2</v>
      </c>
      <c r="P27" s="40" t="s">
        <v>61</v>
      </c>
      <c r="Z27" s="38">
        <f>IF(AQ27="5",BJ27,0)</f>
        <v>0</v>
      </c>
      <c r="AB27" s="38">
        <f>IF(AQ27="1",BH27,0)</f>
        <v>0</v>
      </c>
      <c r="AC27" s="38">
        <f>IF(AQ27="1",BI27,0)</f>
        <v>0</v>
      </c>
      <c r="AD27" s="38">
        <f>IF(AQ27="7",BH27,0)</f>
        <v>0</v>
      </c>
      <c r="AE27" s="38">
        <f>IF(AQ27="7",BI27,0)</f>
        <v>0</v>
      </c>
      <c r="AF27" s="38">
        <f>IF(AQ27="2",BH27,0)</f>
        <v>0</v>
      </c>
      <c r="AG27" s="38">
        <f>IF(AQ27="2",BI27,0)</f>
        <v>0</v>
      </c>
      <c r="AH27" s="38">
        <f>IF(AQ27="0",BJ27,0)</f>
        <v>0</v>
      </c>
      <c r="AI27" s="13" t="s">
        <v>52</v>
      </c>
      <c r="AJ27" s="38">
        <f>IF(AN27=0,L27,0)</f>
        <v>0</v>
      </c>
      <c r="AK27" s="38">
        <f>IF(AN27=12,L27,0)</f>
        <v>0</v>
      </c>
      <c r="AL27" s="38">
        <f>IF(AN27=21,L27,0)</f>
        <v>0</v>
      </c>
      <c r="AN27" s="38">
        <v>21</v>
      </c>
      <c r="AO27" s="38">
        <f>H27*1</f>
        <v>0</v>
      </c>
      <c r="AP27" s="38">
        <f>H27*(1-1)</f>
        <v>0</v>
      </c>
      <c r="AQ27" s="39" t="s">
        <v>62</v>
      </c>
      <c r="AV27" s="38">
        <f>AW27+AX27</f>
        <v>0</v>
      </c>
      <c r="AW27" s="38">
        <f>G27*AO27</f>
        <v>0</v>
      </c>
      <c r="AX27" s="38">
        <f>G27*AP27</f>
        <v>0</v>
      </c>
      <c r="AY27" s="39" t="s">
        <v>63</v>
      </c>
      <c r="AZ27" s="39" t="s">
        <v>64</v>
      </c>
      <c r="BA27" s="13" t="s">
        <v>65</v>
      </c>
      <c r="BC27" s="38">
        <f>AW27+AX27</f>
        <v>0</v>
      </c>
      <c r="BD27" s="38">
        <f>H27/(100-BE27)*100</f>
        <v>0</v>
      </c>
      <c r="BE27" s="38">
        <v>0</v>
      </c>
      <c r="BF27" s="38">
        <f>O27</f>
        <v>3.3999999999999996E-2</v>
      </c>
      <c r="BH27" s="38">
        <f>G27*AO27</f>
        <v>0</v>
      </c>
      <c r="BI27" s="38">
        <f>G27*AP27</f>
        <v>0</v>
      </c>
      <c r="BJ27" s="38">
        <f>G27*H27</f>
        <v>0</v>
      </c>
      <c r="BK27" s="38"/>
      <c r="BL27" s="38">
        <v>728</v>
      </c>
      <c r="BW27" s="38" t="str">
        <f>I27</f>
        <v>21</v>
      </c>
      <c r="BX27" s="5" t="s">
        <v>102</v>
      </c>
    </row>
    <row r="28" spans="1:76">
      <c r="A28" s="41"/>
      <c r="C28" s="42" t="s">
        <v>66</v>
      </c>
      <c r="D28" s="170" t="s">
        <v>103</v>
      </c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2"/>
      <c r="BX28" s="43" t="s">
        <v>103</v>
      </c>
    </row>
    <row r="29" spans="1:76">
      <c r="A29" s="2" t="s">
        <v>104</v>
      </c>
      <c r="B29" s="3" t="s">
        <v>52</v>
      </c>
      <c r="C29" s="3" t="s">
        <v>105</v>
      </c>
      <c r="D29" s="110" t="s">
        <v>106</v>
      </c>
      <c r="E29" s="107"/>
      <c r="F29" s="3" t="s">
        <v>59</v>
      </c>
      <c r="G29" s="38">
        <v>1</v>
      </c>
      <c r="H29" s="199"/>
      <c r="I29" s="39" t="s">
        <v>60</v>
      </c>
      <c r="J29" s="38">
        <f t="shared" ref="J29:J35" si="26">G29*AO29</f>
        <v>0</v>
      </c>
      <c r="K29" s="38">
        <f t="shared" ref="K29:K35" si="27">G29*AP29</f>
        <v>0</v>
      </c>
      <c r="L29" s="38">
        <f t="shared" ref="L29:L35" si="28">G29*H29</f>
        <v>0</v>
      </c>
      <c r="M29" s="38">
        <f t="shared" ref="M29:M35" si="29">L29*(1+BW29/100)</f>
        <v>0</v>
      </c>
      <c r="N29" s="38">
        <v>4.0000000000000001E-3</v>
      </c>
      <c r="O29" s="38">
        <f t="shared" ref="O29:O35" si="30">G29*N29</f>
        <v>4.0000000000000001E-3</v>
      </c>
      <c r="P29" s="40" t="s">
        <v>61</v>
      </c>
      <c r="Z29" s="38">
        <f t="shared" ref="Z29:Z35" si="31">IF(AQ29="5",BJ29,0)</f>
        <v>0</v>
      </c>
      <c r="AB29" s="38">
        <f t="shared" ref="AB29:AB35" si="32">IF(AQ29="1",BH29,0)</f>
        <v>0</v>
      </c>
      <c r="AC29" s="38">
        <f t="shared" ref="AC29:AC35" si="33">IF(AQ29="1",BI29,0)</f>
        <v>0</v>
      </c>
      <c r="AD29" s="38">
        <f t="shared" ref="AD29:AD35" si="34">IF(AQ29="7",BH29,0)</f>
        <v>0</v>
      </c>
      <c r="AE29" s="38">
        <f t="shared" ref="AE29:AE35" si="35">IF(AQ29="7",BI29,0)</f>
        <v>0</v>
      </c>
      <c r="AF29" s="38">
        <f t="shared" ref="AF29:AF35" si="36">IF(AQ29="2",BH29,0)</f>
        <v>0</v>
      </c>
      <c r="AG29" s="38">
        <f t="shared" ref="AG29:AG35" si="37">IF(AQ29="2",BI29,0)</f>
        <v>0</v>
      </c>
      <c r="AH29" s="38">
        <f t="shared" ref="AH29:AH35" si="38">IF(AQ29="0",BJ29,0)</f>
        <v>0</v>
      </c>
      <c r="AI29" s="13" t="s">
        <v>52</v>
      </c>
      <c r="AJ29" s="38">
        <f t="shared" ref="AJ29:AJ35" si="39">IF(AN29=0,L29,0)</f>
        <v>0</v>
      </c>
      <c r="AK29" s="38">
        <f t="shared" ref="AK29:AK35" si="40">IF(AN29=12,L29,0)</f>
        <v>0</v>
      </c>
      <c r="AL29" s="38">
        <f t="shared" ref="AL29:AL35" si="41">IF(AN29=21,L29,0)</f>
        <v>0</v>
      </c>
      <c r="AN29" s="38">
        <v>21</v>
      </c>
      <c r="AO29" s="38">
        <f>H29*1</f>
        <v>0</v>
      </c>
      <c r="AP29" s="38">
        <f>H29*(1-1)</f>
        <v>0</v>
      </c>
      <c r="AQ29" s="39" t="s">
        <v>62</v>
      </c>
      <c r="AV29" s="38">
        <f t="shared" ref="AV29:AV35" si="42">AW29+AX29</f>
        <v>0</v>
      </c>
      <c r="AW29" s="38">
        <f t="shared" ref="AW29:AW35" si="43">G29*AO29</f>
        <v>0</v>
      </c>
      <c r="AX29" s="38">
        <f t="shared" ref="AX29:AX35" si="44">G29*AP29</f>
        <v>0</v>
      </c>
      <c r="AY29" s="39" t="s">
        <v>63</v>
      </c>
      <c r="AZ29" s="39" t="s">
        <v>64</v>
      </c>
      <c r="BA29" s="13" t="s">
        <v>65</v>
      </c>
      <c r="BC29" s="38">
        <f t="shared" ref="BC29:BC35" si="45">AW29+AX29</f>
        <v>0</v>
      </c>
      <c r="BD29" s="38">
        <f t="shared" ref="BD29:BD35" si="46">H29/(100-BE29)*100</f>
        <v>0</v>
      </c>
      <c r="BE29" s="38">
        <v>0</v>
      </c>
      <c r="BF29" s="38">
        <f t="shared" ref="BF29:BF35" si="47">O29</f>
        <v>4.0000000000000001E-3</v>
      </c>
      <c r="BH29" s="38">
        <f t="shared" ref="BH29:BH35" si="48">G29*AO29</f>
        <v>0</v>
      </c>
      <c r="BI29" s="38">
        <f t="shared" ref="BI29:BI35" si="49">G29*AP29</f>
        <v>0</v>
      </c>
      <c r="BJ29" s="38">
        <f t="shared" ref="BJ29:BJ35" si="50">G29*H29</f>
        <v>0</v>
      </c>
      <c r="BK29" s="38"/>
      <c r="BL29" s="38">
        <v>728</v>
      </c>
      <c r="BW29" s="38" t="str">
        <f t="shared" ref="BW29:BW35" si="51">I29</f>
        <v>21</v>
      </c>
      <c r="BX29" s="5" t="s">
        <v>106</v>
      </c>
    </row>
    <row r="30" spans="1:76">
      <c r="A30" s="2" t="s">
        <v>107</v>
      </c>
      <c r="B30" s="3" t="s">
        <v>52</v>
      </c>
      <c r="C30" s="3" t="s">
        <v>108</v>
      </c>
      <c r="D30" s="110" t="s">
        <v>109</v>
      </c>
      <c r="E30" s="107"/>
      <c r="F30" s="3" t="s">
        <v>59</v>
      </c>
      <c r="G30" s="38">
        <v>1</v>
      </c>
      <c r="H30" s="199"/>
      <c r="I30" s="39" t="s">
        <v>60</v>
      </c>
      <c r="J30" s="38">
        <f t="shared" si="26"/>
        <v>0</v>
      </c>
      <c r="K30" s="38">
        <f t="shared" si="27"/>
        <v>0</v>
      </c>
      <c r="L30" s="38">
        <f t="shared" si="28"/>
        <v>0</v>
      </c>
      <c r="M30" s="38">
        <f t="shared" si="29"/>
        <v>0</v>
      </c>
      <c r="N30" s="38">
        <v>0</v>
      </c>
      <c r="O30" s="38">
        <f t="shared" si="30"/>
        <v>0</v>
      </c>
      <c r="P30" s="40" t="s">
        <v>61</v>
      </c>
      <c r="Z30" s="38">
        <f t="shared" si="31"/>
        <v>0</v>
      </c>
      <c r="AB30" s="38">
        <f t="shared" si="32"/>
        <v>0</v>
      </c>
      <c r="AC30" s="38">
        <f t="shared" si="33"/>
        <v>0</v>
      </c>
      <c r="AD30" s="38">
        <f t="shared" si="34"/>
        <v>0</v>
      </c>
      <c r="AE30" s="38">
        <f t="shared" si="35"/>
        <v>0</v>
      </c>
      <c r="AF30" s="38">
        <f t="shared" si="36"/>
        <v>0</v>
      </c>
      <c r="AG30" s="38">
        <f t="shared" si="37"/>
        <v>0</v>
      </c>
      <c r="AH30" s="38">
        <f t="shared" si="38"/>
        <v>0</v>
      </c>
      <c r="AI30" s="13" t="s">
        <v>52</v>
      </c>
      <c r="AJ30" s="38">
        <f t="shared" si="39"/>
        <v>0</v>
      </c>
      <c r="AK30" s="38">
        <f t="shared" si="40"/>
        <v>0</v>
      </c>
      <c r="AL30" s="38">
        <f t="shared" si="41"/>
        <v>0</v>
      </c>
      <c r="AN30" s="38">
        <v>21</v>
      </c>
      <c r="AO30" s="38">
        <f t="shared" ref="AO30:AO35" si="52">H30*0</f>
        <v>0</v>
      </c>
      <c r="AP30" s="38">
        <f t="shared" ref="AP30:AP35" si="53">H30*(1-0)</f>
        <v>0</v>
      </c>
      <c r="AQ30" s="39" t="s">
        <v>62</v>
      </c>
      <c r="AV30" s="38">
        <f t="shared" si="42"/>
        <v>0</v>
      </c>
      <c r="AW30" s="38">
        <f t="shared" si="43"/>
        <v>0</v>
      </c>
      <c r="AX30" s="38">
        <f t="shared" si="44"/>
        <v>0</v>
      </c>
      <c r="AY30" s="39" t="s">
        <v>63</v>
      </c>
      <c r="AZ30" s="39" t="s">
        <v>64</v>
      </c>
      <c r="BA30" s="13" t="s">
        <v>65</v>
      </c>
      <c r="BC30" s="38">
        <f t="shared" si="45"/>
        <v>0</v>
      </c>
      <c r="BD30" s="38">
        <f t="shared" si="46"/>
        <v>0</v>
      </c>
      <c r="BE30" s="38">
        <v>0</v>
      </c>
      <c r="BF30" s="38">
        <f t="shared" si="47"/>
        <v>0</v>
      </c>
      <c r="BH30" s="38">
        <f t="shared" si="48"/>
        <v>0</v>
      </c>
      <c r="BI30" s="38">
        <f t="shared" si="49"/>
        <v>0</v>
      </c>
      <c r="BJ30" s="38">
        <f t="shared" si="50"/>
        <v>0</v>
      </c>
      <c r="BK30" s="38"/>
      <c r="BL30" s="38">
        <v>728</v>
      </c>
      <c r="BW30" s="38" t="str">
        <f t="shared" si="51"/>
        <v>21</v>
      </c>
      <c r="BX30" s="5" t="s">
        <v>109</v>
      </c>
    </row>
    <row r="31" spans="1:76">
      <c r="A31" s="2" t="s">
        <v>110</v>
      </c>
      <c r="B31" s="3" t="s">
        <v>52</v>
      </c>
      <c r="C31" s="3" t="s">
        <v>111</v>
      </c>
      <c r="D31" s="110" t="s">
        <v>112</v>
      </c>
      <c r="E31" s="107"/>
      <c r="F31" s="3" t="s">
        <v>99</v>
      </c>
      <c r="G31" s="38">
        <v>16</v>
      </c>
      <c r="H31" s="199"/>
      <c r="I31" s="39" t="s">
        <v>60</v>
      </c>
      <c r="J31" s="38">
        <f t="shared" si="26"/>
        <v>0</v>
      </c>
      <c r="K31" s="38">
        <f t="shared" si="27"/>
        <v>0</v>
      </c>
      <c r="L31" s="38">
        <f t="shared" si="28"/>
        <v>0</v>
      </c>
      <c r="M31" s="38">
        <f t="shared" si="29"/>
        <v>0</v>
      </c>
      <c r="N31" s="38">
        <v>0</v>
      </c>
      <c r="O31" s="38">
        <f t="shared" si="30"/>
        <v>0</v>
      </c>
      <c r="P31" s="40" t="s">
        <v>95</v>
      </c>
      <c r="Z31" s="38">
        <f t="shared" si="31"/>
        <v>0</v>
      </c>
      <c r="AB31" s="38">
        <f t="shared" si="32"/>
        <v>0</v>
      </c>
      <c r="AC31" s="38">
        <f t="shared" si="33"/>
        <v>0</v>
      </c>
      <c r="AD31" s="38">
        <f t="shared" si="34"/>
        <v>0</v>
      </c>
      <c r="AE31" s="38">
        <f t="shared" si="35"/>
        <v>0</v>
      </c>
      <c r="AF31" s="38">
        <f t="shared" si="36"/>
        <v>0</v>
      </c>
      <c r="AG31" s="38">
        <f t="shared" si="37"/>
        <v>0</v>
      </c>
      <c r="AH31" s="38">
        <f t="shared" si="38"/>
        <v>0</v>
      </c>
      <c r="AI31" s="13" t="s">
        <v>52</v>
      </c>
      <c r="AJ31" s="38">
        <f t="shared" si="39"/>
        <v>0</v>
      </c>
      <c r="AK31" s="38">
        <f t="shared" si="40"/>
        <v>0</v>
      </c>
      <c r="AL31" s="38">
        <f t="shared" si="41"/>
        <v>0</v>
      </c>
      <c r="AN31" s="38">
        <v>21</v>
      </c>
      <c r="AO31" s="38">
        <f t="shared" si="52"/>
        <v>0</v>
      </c>
      <c r="AP31" s="38">
        <f t="shared" si="53"/>
        <v>0</v>
      </c>
      <c r="AQ31" s="39" t="s">
        <v>68</v>
      </c>
      <c r="AV31" s="38">
        <f t="shared" si="42"/>
        <v>0</v>
      </c>
      <c r="AW31" s="38">
        <f t="shared" si="43"/>
        <v>0</v>
      </c>
      <c r="AX31" s="38">
        <f t="shared" si="44"/>
        <v>0</v>
      </c>
      <c r="AY31" s="39" t="s">
        <v>63</v>
      </c>
      <c r="AZ31" s="39" t="s">
        <v>64</v>
      </c>
      <c r="BA31" s="13" t="s">
        <v>65</v>
      </c>
      <c r="BC31" s="38">
        <f t="shared" si="45"/>
        <v>0</v>
      </c>
      <c r="BD31" s="38">
        <f t="shared" si="46"/>
        <v>0</v>
      </c>
      <c r="BE31" s="38">
        <v>0</v>
      </c>
      <c r="BF31" s="38">
        <f t="shared" si="47"/>
        <v>0</v>
      </c>
      <c r="BH31" s="38">
        <f t="shared" si="48"/>
        <v>0</v>
      </c>
      <c r="BI31" s="38">
        <f t="shared" si="49"/>
        <v>0</v>
      </c>
      <c r="BJ31" s="38">
        <f t="shared" si="50"/>
        <v>0</v>
      </c>
      <c r="BK31" s="38"/>
      <c r="BL31" s="38">
        <v>728</v>
      </c>
      <c r="BW31" s="38" t="str">
        <f t="shared" si="51"/>
        <v>21</v>
      </c>
      <c r="BX31" s="5" t="s">
        <v>112</v>
      </c>
    </row>
    <row r="32" spans="1:76">
      <c r="A32" s="2" t="s">
        <v>113</v>
      </c>
      <c r="B32" s="3" t="s">
        <v>52</v>
      </c>
      <c r="C32" s="3" t="s">
        <v>114</v>
      </c>
      <c r="D32" s="110" t="s">
        <v>115</v>
      </c>
      <c r="E32" s="107"/>
      <c r="F32" s="3" t="s">
        <v>99</v>
      </c>
      <c r="G32" s="38">
        <v>5</v>
      </c>
      <c r="H32" s="199"/>
      <c r="I32" s="39" t="s">
        <v>60</v>
      </c>
      <c r="J32" s="38">
        <f t="shared" si="26"/>
        <v>0</v>
      </c>
      <c r="K32" s="38">
        <f t="shared" si="27"/>
        <v>0</v>
      </c>
      <c r="L32" s="38">
        <f t="shared" si="28"/>
        <v>0</v>
      </c>
      <c r="M32" s="38">
        <f t="shared" si="29"/>
        <v>0</v>
      </c>
      <c r="N32" s="38">
        <v>8.0000000000000002E-3</v>
      </c>
      <c r="O32" s="38">
        <f t="shared" si="30"/>
        <v>0.04</v>
      </c>
      <c r="P32" s="40" t="s">
        <v>95</v>
      </c>
      <c r="Z32" s="38">
        <f t="shared" si="31"/>
        <v>0</v>
      </c>
      <c r="AB32" s="38">
        <f t="shared" si="32"/>
        <v>0</v>
      </c>
      <c r="AC32" s="38">
        <f t="shared" si="33"/>
        <v>0</v>
      </c>
      <c r="AD32" s="38">
        <f t="shared" si="34"/>
        <v>0</v>
      </c>
      <c r="AE32" s="38">
        <f t="shared" si="35"/>
        <v>0</v>
      </c>
      <c r="AF32" s="38">
        <f t="shared" si="36"/>
        <v>0</v>
      </c>
      <c r="AG32" s="38">
        <f t="shared" si="37"/>
        <v>0</v>
      </c>
      <c r="AH32" s="38">
        <f t="shared" si="38"/>
        <v>0</v>
      </c>
      <c r="AI32" s="13" t="s">
        <v>52</v>
      </c>
      <c r="AJ32" s="38">
        <f t="shared" si="39"/>
        <v>0</v>
      </c>
      <c r="AK32" s="38">
        <f t="shared" si="40"/>
        <v>0</v>
      </c>
      <c r="AL32" s="38">
        <f t="shared" si="41"/>
        <v>0</v>
      </c>
      <c r="AN32" s="38">
        <v>21</v>
      </c>
      <c r="AO32" s="38">
        <f t="shared" si="52"/>
        <v>0</v>
      </c>
      <c r="AP32" s="38">
        <f t="shared" si="53"/>
        <v>0</v>
      </c>
      <c r="AQ32" s="39" t="s">
        <v>68</v>
      </c>
      <c r="AV32" s="38">
        <f t="shared" si="42"/>
        <v>0</v>
      </c>
      <c r="AW32" s="38">
        <f t="shared" si="43"/>
        <v>0</v>
      </c>
      <c r="AX32" s="38">
        <f t="shared" si="44"/>
        <v>0</v>
      </c>
      <c r="AY32" s="39" t="s">
        <v>63</v>
      </c>
      <c r="AZ32" s="39" t="s">
        <v>64</v>
      </c>
      <c r="BA32" s="13" t="s">
        <v>65</v>
      </c>
      <c r="BC32" s="38">
        <f t="shared" si="45"/>
        <v>0</v>
      </c>
      <c r="BD32" s="38">
        <f t="shared" si="46"/>
        <v>0</v>
      </c>
      <c r="BE32" s="38">
        <v>0</v>
      </c>
      <c r="BF32" s="38">
        <f t="shared" si="47"/>
        <v>0.04</v>
      </c>
      <c r="BH32" s="38">
        <f t="shared" si="48"/>
        <v>0</v>
      </c>
      <c r="BI32" s="38">
        <f t="shared" si="49"/>
        <v>0</v>
      </c>
      <c r="BJ32" s="38">
        <f t="shared" si="50"/>
        <v>0</v>
      </c>
      <c r="BK32" s="38"/>
      <c r="BL32" s="38">
        <v>728</v>
      </c>
      <c r="BW32" s="38" t="str">
        <f t="shared" si="51"/>
        <v>21</v>
      </c>
      <c r="BX32" s="5" t="s">
        <v>115</v>
      </c>
    </row>
    <row r="33" spans="1:76">
      <c r="A33" s="2" t="s">
        <v>116</v>
      </c>
      <c r="B33" s="3" t="s">
        <v>52</v>
      </c>
      <c r="C33" s="3" t="s">
        <v>117</v>
      </c>
      <c r="D33" s="110" t="s">
        <v>118</v>
      </c>
      <c r="E33" s="107"/>
      <c r="F33" s="3" t="s">
        <v>119</v>
      </c>
      <c r="G33" s="38">
        <v>2</v>
      </c>
      <c r="H33" s="199"/>
      <c r="I33" s="39" t="s">
        <v>60</v>
      </c>
      <c r="J33" s="38">
        <f t="shared" si="26"/>
        <v>0</v>
      </c>
      <c r="K33" s="38">
        <f t="shared" si="27"/>
        <v>0</v>
      </c>
      <c r="L33" s="38">
        <f t="shared" si="28"/>
        <v>0</v>
      </c>
      <c r="M33" s="38">
        <f t="shared" si="29"/>
        <v>0</v>
      </c>
      <c r="N33" s="38">
        <v>0</v>
      </c>
      <c r="O33" s="38">
        <f t="shared" si="30"/>
        <v>0</v>
      </c>
      <c r="P33" s="40" t="s">
        <v>61</v>
      </c>
      <c r="Z33" s="38">
        <f t="shared" si="31"/>
        <v>0</v>
      </c>
      <c r="AB33" s="38">
        <f t="shared" si="32"/>
        <v>0</v>
      </c>
      <c r="AC33" s="38">
        <f t="shared" si="33"/>
        <v>0</v>
      </c>
      <c r="AD33" s="38">
        <f t="shared" si="34"/>
        <v>0</v>
      </c>
      <c r="AE33" s="38">
        <f t="shared" si="35"/>
        <v>0</v>
      </c>
      <c r="AF33" s="38">
        <f t="shared" si="36"/>
        <v>0</v>
      </c>
      <c r="AG33" s="38">
        <f t="shared" si="37"/>
        <v>0</v>
      </c>
      <c r="AH33" s="38">
        <f t="shared" si="38"/>
        <v>0</v>
      </c>
      <c r="AI33" s="13" t="s">
        <v>52</v>
      </c>
      <c r="AJ33" s="38">
        <f t="shared" si="39"/>
        <v>0</v>
      </c>
      <c r="AK33" s="38">
        <f t="shared" si="40"/>
        <v>0</v>
      </c>
      <c r="AL33" s="38">
        <f t="shared" si="41"/>
        <v>0</v>
      </c>
      <c r="AN33" s="38">
        <v>21</v>
      </c>
      <c r="AO33" s="38">
        <f t="shared" si="52"/>
        <v>0</v>
      </c>
      <c r="AP33" s="38">
        <f t="shared" si="53"/>
        <v>0</v>
      </c>
      <c r="AQ33" s="39" t="s">
        <v>62</v>
      </c>
      <c r="AV33" s="38">
        <f t="shared" si="42"/>
        <v>0</v>
      </c>
      <c r="AW33" s="38">
        <f t="shared" si="43"/>
        <v>0</v>
      </c>
      <c r="AX33" s="38">
        <f t="shared" si="44"/>
        <v>0</v>
      </c>
      <c r="AY33" s="39" t="s">
        <v>63</v>
      </c>
      <c r="AZ33" s="39" t="s">
        <v>64</v>
      </c>
      <c r="BA33" s="13" t="s">
        <v>65</v>
      </c>
      <c r="BC33" s="38">
        <f t="shared" si="45"/>
        <v>0</v>
      </c>
      <c r="BD33" s="38">
        <f t="shared" si="46"/>
        <v>0</v>
      </c>
      <c r="BE33" s="38">
        <v>0</v>
      </c>
      <c r="BF33" s="38">
        <f t="shared" si="47"/>
        <v>0</v>
      </c>
      <c r="BH33" s="38">
        <f t="shared" si="48"/>
        <v>0</v>
      </c>
      <c r="BI33" s="38">
        <f t="shared" si="49"/>
        <v>0</v>
      </c>
      <c r="BJ33" s="38">
        <f t="shared" si="50"/>
        <v>0</v>
      </c>
      <c r="BK33" s="38"/>
      <c r="BL33" s="38">
        <v>728</v>
      </c>
      <c r="BW33" s="38" t="str">
        <f t="shared" si="51"/>
        <v>21</v>
      </c>
      <c r="BX33" s="5" t="s">
        <v>118</v>
      </c>
    </row>
    <row r="34" spans="1:76">
      <c r="A34" s="2" t="s">
        <v>120</v>
      </c>
      <c r="B34" s="3" t="s">
        <v>52</v>
      </c>
      <c r="C34" s="3" t="s">
        <v>121</v>
      </c>
      <c r="D34" s="110" t="s">
        <v>122</v>
      </c>
      <c r="E34" s="107"/>
      <c r="F34" s="3" t="s">
        <v>59</v>
      </c>
      <c r="G34" s="38">
        <v>2</v>
      </c>
      <c r="H34" s="199"/>
      <c r="I34" s="39" t="s">
        <v>60</v>
      </c>
      <c r="J34" s="38">
        <f t="shared" si="26"/>
        <v>0</v>
      </c>
      <c r="K34" s="38">
        <f t="shared" si="27"/>
        <v>0</v>
      </c>
      <c r="L34" s="38">
        <f t="shared" si="28"/>
        <v>0</v>
      </c>
      <c r="M34" s="38">
        <f t="shared" si="29"/>
        <v>0</v>
      </c>
      <c r="N34" s="38">
        <v>3.5020000000000003E-2</v>
      </c>
      <c r="O34" s="38">
        <f t="shared" si="30"/>
        <v>7.0040000000000005E-2</v>
      </c>
      <c r="P34" s="40" t="s">
        <v>61</v>
      </c>
      <c r="Z34" s="38">
        <f t="shared" si="31"/>
        <v>0</v>
      </c>
      <c r="AB34" s="38">
        <f t="shared" si="32"/>
        <v>0</v>
      </c>
      <c r="AC34" s="38">
        <f t="shared" si="33"/>
        <v>0</v>
      </c>
      <c r="AD34" s="38">
        <f t="shared" si="34"/>
        <v>0</v>
      </c>
      <c r="AE34" s="38">
        <f t="shared" si="35"/>
        <v>0</v>
      </c>
      <c r="AF34" s="38">
        <f t="shared" si="36"/>
        <v>0</v>
      </c>
      <c r="AG34" s="38">
        <f t="shared" si="37"/>
        <v>0</v>
      </c>
      <c r="AH34" s="38">
        <f t="shared" si="38"/>
        <v>0</v>
      </c>
      <c r="AI34" s="13" t="s">
        <v>52</v>
      </c>
      <c r="AJ34" s="38">
        <f t="shared" si="39"/>
        <v>0</v>
      </c>
      <c r="AK34" s="38">
        <f t="shared" si="40"/>
        <v>0</v>
      </c>
      <c r="AL34" s="38">
        <f t="shared" si="41"/>
        <v>0</v>
      </c>
      <c r="AN34" s="38">
        <v>21</v>
      </c>
      <c r="AO34" s="38">
        <f t="shared" si="52"/>
        <v>0</v>
      </c>
      <c r="AP34" s="38">
        <f t="shared" si="53"/>
        <v>0</v>
      </c>
      <c r="AQ34" s="39" t="s">
        <v>62</v>
      </c>
      <c r="AV34" s="38">
        <f t="shared" si="42"/>
        <v>0</v>
      </c>
      <c r="AW34" s="38">
        <f t="shared" si="43"/>
        <v>0</v>
      </c>
      <c r="AX34" s="38">
        <f t="shared" si="44"/>
        <v>0</v>
      </c>
      <c r="AY34" s="39" t="s">
        <v>63</v>
      </c>
      <c r="AZ34" s="39" t="s">
        <v>64</v>
      </c>
      <c r="BA34" s="13" t="s">
        <v>65</v>
      </c>
      <c r="BC34" s="38">
        <f t="shared" si="45"/>
        <v>0</v>
      </c>
      <c r="BD34" s="38">
        <f t="shared" si="46"/>
        <v>0</v>
      </c>
      <c r="BE34" s="38">
        <v>0</v>
      </c>
      <c r="BF34" s="38">
        <f t="shared" si="47"/>
        <v>7.0040000000000005E-2</v>
      </c>
      <c r="BH34" s="38">
        <f t="shared" si="48"/>
        <v>0</v>
      </c>
      <c r="BI34" s="38">
        <f t="shared" si="49"/>
        <v>0</v>
      </c>
      <c r="BJ34" s="38">
        <f t="shared" si="50"/>
        <v>0</v>
      </c>
      <c r="BK34" s="38"/>
      <c r="BL34" s="38">
        <v>728</v>
      </c>
      <c r="BW34" s="38" t="str">
        <f t="shared" si="51"/>
        <v>21</v>
      </c>
      <c r="BX34" s="5" t="s">
        <v>122</v>
      </c>
    </row>
    <row r="35" spans="1:76">
      <c r="A35" s="2" t="s">
        <v>123</v>
      </c>
      <c r="B35" s="3" t="s">
        <v>52</v>
      </c>
      <c r="C35" s="3" t="s">
        <v>124</v>
      </c>
      <c r="D35" s="110" t="s">
        <v>125</v>
      </c>
      <c r="E35" s="107"/>
      <c r="F35" s="3" t="s">
        <v>126</v>
      </c>
      <c r="G35" s="38">
        <v>0.25696000000000002</v>
      </c>
      <c r="H35" s="199"/>
      <c r="I35" s="39" t="s">
        <v>60</v>
      </c>
      <c r="J35" s="38">
        <f t="shared" si="26"/>
        <v>0</v>
      </c>
      <c r="K35" s="38">
        <f t="shared" si="27"/>
        <v>0</v>
      </c>
      <c r="L35" s="38">
        <f t="shared" si="28"/>
        <v>0</v>
      </c>
      <c r="M35" s="38">
        <f t="shared" si="29"/>
        <v>0</v>
      </c>
      <c r="N35" s="38">
        <v>0</v>
      </c>
      <c r="O35" s="38">
        <f t="shared" si="30"/>
        <v>0</v>
      </c>
      <c r="P35" s="40" t="s">
        <v>95</v>
      </c>
      <c r="Z35" s="38">
        <f t="shared" si="31"/>
        <v>0</v>
      </c>
      <c r="AB35" s="38">
        <f t="shared" si="32"/>
        <v>0</v>
      </c>
      <c r="AC35" s="38">
        <f t="shared" si="33"/>
        <v>0</v>
      </c>
      <c r="AD35" s="38">
        <f t="shared" si="34"/>
        <v>0</v>
      </c>
      <c r="AE35" s="38">
        <f t="shared" si="35"/>
        <v>0</v>
      </c>
      <c r="AF35" s="38">
        <f t="shared" si="36"/>
        <v>0</v>
      </c>
      <c r="AG35" s="38">
        <f t="shared" si="37"/>
        <v>0</v>
      </c>
      <c r="AH35" s="38">
        <f t="shared" si="38"/>
        <v>0</v>
      </c>
      <c r="AI35" s="13" t="s">
        <v>52</v>
      </c>
      <c r="AJ35" s="38">
        <f t="shared" si="39"/>
        <v>0</v>
      </c>
      <c r="AK35" s="38">
        <f t="shared" si="40"/>
        <v>0</v>
      </c>
      <c r="AL35" s="38">
        <f t="shared" si="41"/>
        <v>0</v>
      </c>
      <c r="AN35" s="38">
        <v>21</v>
      </c>
      <c r="AO35" s="38">
        <f t="shared" si="52"/>
        <v>0</v>
      </c>
      <c r="AP35" s="38">
        <f t="shared" si="53"/>
        <v>0</v>
      </c>
      <c r="AQ35" s="39" t="s">
        <v>77</v>
      </c>
      <c r="AV35" s="38">
        <f t="shared" si="42"/>
        <v>0</v>
      </c>
      <c r="AW35" s="38">
        <f t="shared" si="43"/>
        <v>0</v>
      </c>
      <c r="AX35" s="38">
        <f t="shared" si="44"/>
        <v>0</v>
      </c>
      <c r="AY35" s="39" t="s">
        <v>63</v>
      </c>
      <c r="AZ35" s="39" t="s">
        <v>64</v>
      </c>
      <c r="BA35" s="13" t="s">
        <v>65</v>
      </c>
      <c r="BC35" s="38">
        <f t="shared" si="45"/>
        <v>0</v>
      </c>
      <c r="BD35" s="38">
        <f t="shared" si="46"/>
        <v>0</v>
      </c>
      <c r="BE35" s="38">
        <v>0</v>
      </c>
      <c r="BF35" s="38">
        <f t="shared" si="47"/>
        <v>0</v>
      </c>
      <c r="BH35" s="38">
        <f t="shared" si="48"/>
        <v>0</v>
      </c>
      <c r="BI35" s="38">
        <f t="shared" si="49"/>
        <v>0</v>
      </c>
      <c r="BJ35" s="38">
        <f t="shared" si="50"/>
        <v>0</v>
      </c>
      <c r="BK35" s="38"/>
      <c r="BL35" s="38">
        <v>728</v>
      </c>
      <c r="BW35" s="38" t="str">
        <f t="shared" si="51"/>
        <v>21</v>
      </c>
      <c r="BX35" s="5" t="s">
        <v>125</v>
      </c>
    </row>
    <row r="36" spans="1:76">
      <c r="A36" s="33" t="s">
        <v>51</v>
      </c>
      <c r="B36" s="34" t="s">
        <v>52</v>
      </c>
      <c r="C36" s="34" t="s">
        <v>127</v>
      </c>
      <c r="D36" s="168" t="s">
        <v>128</v>
      </c>
      <c r="E36" s="169"/>
      <c r="F36" s="36" t="s">
        <v>4</v>
      </c>
      <c r="G36" s="36" t="s">
        <v>4</v>
      </c>
      <c r="H36" s="36" t="s">
        <v>4</v>
      </c>
      <c r="I36" s="36" t="s">
        <v>4</v>
      </c>
      <c r="J36" s="1">
        <f>SUM(J37:J37)</f>
        <v>0</v>
      </c>
      <c r="K36" s="1">
        <f>SUM(K37:K37)</f>
        <v>0</v>
      </c>
      <c r="L36" s="1">
        <f>SUM(L37:L37)</f>
        <v>0</v>
      </c>
      <c r="M36" s="1">
        <f>SUM(M37:M37)</f>
        <v>0</v>
      </c>
      <c r="N36" s="13" t="s">
        <v>51</v>
      </c>
      <c r="O36" s="1">
        <f>SUM(O37:O37)</f>
        <v>0</v>
      </c>
      <c r="P36" s="37" t="s">
        <v>51</v>
      </c>
      <c r="AI36" s="13" t="s">
        <v>52</v>
      </c>
      <c r="AS36" s="1">
        <f>SUM(AJ37:AJ37)</f>
        <v>0</v>
      </c>
      <c r="AT36" s="1">
        <f>SUM(AK37:AK37)</f>
        <v>0</v>
      </c>
      <c r="AU36" s="1">
        <f>SUM(AL37:AL37)</f>
        <v>0</v>
      </c>
    </row>
    <row r="37" spans="1:76">
      <c r="A37" s="2" t="s">
        <v>129</v>
      </c>
      <c r="B37" s="3" t="s">
        <v>52</v>
      </c>
      <c r="C37" s="3" t="s">
        <v>130</v>
      </c>
      <c r="D37" s="110" t="s">
        <v>131</v>
      </c>
      <c r="E37" s="107"/>
      <c r="F37" s="3" t="s">
        <v>119</v>
      </c>
      <c r="G37" s="38">
        <v>1</v>
      </c>
      <c r="H37" s="199"/>
      <c r="I37" s="39" t="s">
        <v>60</v>
      </c>
      <c r="J37" s="38">
        <f>G37*AO37</f>
        <v>0</v>
      </c>
      <c r="K37" s="38">
        <f>G37*AP37</f>
        <v>0</v>
      </c>
      <c r="L37" s="38">
        <f>G37*H37</f>
        <v>0</v>
      </c>
      <c r="M37" s="38">
        <f>L37*(1+BW37/100)</f>
        <v>0</v>
      </c>
      <c r="N37" s="38">
        <v>0</v>
      </c>
      <c r="O37" s="38">
        <f>G37*N37</f>
        <v>0</v>
      </c>
      <c r="P37" s="40" t="s">
        <v>61</v>
      </c>
      <c r="Z37" s="38">
        <f>IF(AQ37="5",BJ37,0)</f>
        <v>0</v>
      </c>
      <c r="AB37" s="38">
        <f>IF(AQ37="1",BH37,0)</f>
        <v>0</v>
      </c>
      <c r="AC37" s="38">
        <f>IF(AQ37="1",BI37,0)</f>
        <v>0</v>
      </c>
      <c r="AD37" s="38">
        <f>IF(AQ37="7",BH37,0)</f>
        <v>0</v>
      </c>
      <c r="AE37" s="38">
        <f>IF(AQ37="7",BI37,0)</f>
        <v>0</v>
      </c>
      <c r="AF37" s="38">
        <f>IF(AQ37="2",BH37,0)</f>
        <v>0</v>
      </c>
      <c r="AG37" s="38">
        <f>IF(AQ37="2",BI37,0)</f>
        <v>0</v>
      </c>
      <c r="AH37" s="38">
        <f>IF(AQ37="0",BJ37,0)</f>
        <v>0</v>
      </c>
      <c r="AI37" s="13" t="s">
        <v>52</v>
      </c>
      <c r="AJ37" s="38">
        <f>IF(AN37=0,L37,0)</f>
        <v>0</v>
      </c>
      <c r="AK37" s="38">
        <f>IF(AN37=12,L37,0)</f>
        <v>0</v>
      </c>
      <c r="AL37" s="38">
        <f>IF(AN37=21,L37,0)</f>
        <v>0</v>
      </c>
      <c r="AN37" s="38">
        <v>21</v>
      </c>
      <c r="AO37" s="38">
        <f>H37*0</f>
        <v>0</v>
      </c>
      <c r="AP37" s="38">
        <f>H37*(1-0)</f>
        <v>0</v>
      </c>
      <c r="AQ37" s="39" t="s">
        <v>56</v>
      </c>
      <c r="AV37" s="38">
        <f>AW37+AX37</f>
        <v>0</v>
      </c>
      <c r="AW37" s="38">
        <f>G37*AO37</f>
        <v>0</v>
      </c>
      <c r="AX37" s="38">
        <f>G37*AP37</f>
        <v>0</v>
      </c>
      <c r="AY37" s="39" t="s">
        <v>132</v>
      </c>
      <c r="AZ37" s="39" t="s">
        <v>133</v>
      </c>
      <c r="BA37" s="13" t="s">
        <v>65</v>
      </c>
      <c r="BC37" s="38">
        <f>AW37+AX37</f>
        <v>0</v>
      </c>
      <c r="BD37" s="38">
        <f>H37/(100-BE37)*100</f>
        <v>0</v>
      </c>
      <c r="BE37" s="38">
        <v>0</v>
      </c>
      <c r="BF37" s="38">
        <f>O37</f>
        <v>0</v>
      </c>
      <c r="BH37" s="38">
        <f>G37*AO37</f>
        <v>0</v>
      </c>
      <c r="BI37" s="38">
        <f>G37*AP37</f>
        <v>0</v>
      </c>
      <c r="BJ37" s="38">
        <f>G37*H37</f>
        <v>0</v>
      </c>
      <c r="BK37" s="38"/>
      <c r="BL37" s="38">
        <v>90</v>
      </c>
      <c r="BW37" s="38" t="str">
        <f>I37</f>
        <v>21</v>
      </c>
      <c r="BX37" s="5" t="s">
        <v>131</v>
      </c>
    </row>
    <row r="38" spans="1:76">
      <c r="A38" s="44"/>
      <c r="B38" s="45"/>
      <c r="C38" s="46" t="s">
        <v>66</v>
      </c>
      <c r="D38" s="174" t="s">
        <v>134</v>
      </c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6"/>
      <c r="BX38" s="43" t="s">
        <v>134</v>
      </c>
    </row>
    <row r="39" spans="1:76">
      <c r="J39" s="173" t="s">
        <v>135</v>
      </c>
      <c r="K39" s="173"/>
      <c r="L39" s="48">
        <f>L13+L36</f>
        <v>0</v>
      </c>
      <c r="M39" s="48">
        <f>M13+M36</f>
        <v>0</v>
      </c>
    </row>
    <row r="40" spans="1:76">
      <c r="A40" s="49" t="s">
        <v>136</v>
      </c>
    </row>
    <row r="41" spans="1:76" ht="12.75" customHeight="1">
      <c r="A41" s="110" t="s">
        <v>51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</row>
  </sheetData>
  <sheetProtection password="E9AE" sheet="1" objects="1" scenarios="1"/>
  <mergeCells count="58">
    <mergeCell ref="J39:K39"/>
    <mergeCell ref="A41:P41"/>
    <mergeCell ref="D34:E34"/>
    <mergeCell ref="D35:E35"/>
    <mergeCell ref="D36:E36"/>
    <mergeCell ref="D37:E37"/>
    <mergeCell ref="D38:P38"/>
    <mergeCell ref="D29:E29"/>
    <mergeCell ref="D30:E30"/>
    <mergeCell ref="D31:E31"/>
    <mergeCell ref="D32:E32"/>
    <mergeCell ref="D33:E33"/>
    <mergeCell ref="D24:P24"/>
    <mergeCell ref="D25:E25"/>
    <mergeCell ref="D26:E26"/>
    <mergeCell ref="D27:E27"/>
    <mergeCell ref="D28:P28"/>
    <mergeCell ref="D19:E19"/>
    <mergeCell ref="D20:E20"/>
    <mergeCell ref="D21:E21"/>
    <mergeCell ref="D22:E22"/>
    <mergeCell ref="D23:E23"/>
    <mergeCell ref="D14:E14"/>
    <mergeCell ref="D15:P15"/>
    <mergeCell ref="D16:E16"/>
    <mergeCell ref="D17:E17"/>
    <mergeCell ref="D18:E18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35"/>
  <sheetViews>
    <sheetView workbookViewId="0">
      <selection activeCell="H8" sqref="H8:M9"/>
    </sheetView>
  </sheetViews>
  <sheetFormatPr defaultColWidth="12.140625" defaultRowHeight="15" customHeight="1"/>
  <cols>
    <col min="1" max="1" width="4.28515625" customWidth="1"/>
    <col min="2" max="2" width="7.85546875" customWidth="1"/>
    <col min="3" max="3" width="17.140625" customWidth="1"/>
    <col min="4" max="4" width="71.42578125" customWidth="1"/>
    <col min="5" max="5" width="15.7109375" customWidth="1"/>
    <col min="6" max="6" width="35.7109375" customWidth="1"/>
    <col min="7" max="7" width="12.85546875" customWidth="1"/>
    <col min="8" max="11" width="22.85546875" customWidth="1"/>
    <col min="12" max="12" width="23.5703125" customWidth="1"/>
    <col min="13" max="13" width="22.140625" customWidth="1"/>
    <col min="230" max="231" width="12.140625" hidden="1"/>
    <col min="251" max="254" width="12.140625" hidden="1"/>
  </cols>
  <sheetData>
    <row r="1" spans="1:253" ht="54.75" customHeight="1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253">
      <c r="A2" s="104" t="s">
        <v>1</v>
      </c>
      <c r="B2" s="105"/>
      <c r="C2" s="105"/>
      <c r="D2" s="114" t="str">
        <f>'Stavební rozpočet'!D2</f>
        <v>K-trio VZT</v>
      </c>
      <c r="E2" s="105" t="s">
        <v>3</v>
      </c>
      <c r="F2" s="109" t="str">
        <f>'Stavební rozpočet'!H2</f>
        <v xml:space="preserve"> </v>
      </c>
      <c r="G2" s="109" t="s">
        <v>5</v>
      </c>
      <c r="H2" s="109" t="str">
        <f>'Stavební rozpočet'!J2</f>
        <v> </v>
      </c>
      <c r="I2" s="105"/>
      <c r="J2" s="105"/>
      <c r="K2" s="105"/>
      <c r="L2" s="105"/>
      <c r="M2" s="111"/>
    </row>
    <row r="3" spans="1:253" ht="15" customHeight="1">
      <c r="A3" s="106"/>
      <c r="B3" s="107"/>
      <c r="C3" s="107"/>
      <c r="D3" s="116"/>
      <c r="E3" s="107"/>
      <c r="F3" s="107"/>
      <c r="G3" s="107"/>
      <c r="H3" s="107"/>
      <c r="I3" s="107"/>
      <c r="J3" s="107"/>
      <c r="K3" s="107"/>
      <c r="L3" s="107"/>
      <c r="M3" s="112"/>
    </row>
    <row r="4" spans="1:253">
      <c r="A4" s="108" t="s">
        <v>7</v>
      </c>
      <c r="B4" s="107"/>
      <c r="C4" s="107"/>
      <c r="D4" s="110" t="str">
        <f>'Stavební rozpočet'!D4</f>
        <v xml:space="preserve"> </v>
      </c>
      <c r="E4" s="107" t="s">
        <v>8</v>
      </c>
      <c r="F4" s="110" t="str">
        <f>'Stavební rozpočet'!H4</f>
        <v>03.12.2024</v>
      </c>
      <c r="G4" s="110" t="s">
        <v>10</v>
      </c>
      <c r="H4" s="110" t="str">
        <f>'Stavební rozpočet'!J4</f>
        <v> </v>
      </c>
      <c r="I4" s="107"/>
      <c r="J4" s="107"/>
      <c r="K4" s="107"/>
      <c r="L4" s="107"/>
      <c r="M4" s="112"/>
    </row>
    <row r="5" spans="1:253" ht="15" customHeight="1">
      <c r="A5" s="106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12"/>
    </row>
    <row r="6" spans="1:253">
      <c r="A6" s="108" t="s">
        <v>11</v>
      </c>
      <c r="B6" s="107"/>
      <c r="C6" s="107"/>
      <c r="D6" s="110" t="str">
        <f>'Stavební rozpočet'!D6</f>
        <v xml:space="preserve"> </v>
      </c>
      <c r="E6" s="107" t="s">
        <v>12</v>
      </c>
      <c r="F6" s="110" t="str">
        <f>'Stavební rozpočet'!H6</f>
        <v xml:space="preserve"> </v>
      </c>
      <c r="G6" s="110" t="s">
        <v>13</v>
      </c>
      <c r="H6" s="110" t="str">
        <f>'Stavební rozpočet'!J6</f>
        <v> </v>
      </c>
      <c r="I6" s="107"/>
      <c r="J6" s="107"/>
      <c r="K6" s="107"/>
      <c r="L6" s="107"/>
      <c r="M6" s="112"/>
    </row>
    <row r="7" spans="1:253" ht="15" customHeight="1">
      <c r="A7" s="106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12"/>
    </row>
    <row r="8" spans="1:253">
      <c r="A8" s="108" t="s">
        <v>14</v>
      </c>
      <c r="B8" s="107"/>
      <c r="C8" s="107"/>
      <c r="D8" s="110" t="str">
        <f>'Stavební rozpočet'!D8</f>
        <v xml:space="preserve"> </v>
      </c>
      <c r="E8" s="107" t="s">
        <v>15</v>
      </c>
      <c r="F8" s="110" t="str">
        <f>'Stavební rozpočet'!H8</f>
        <v>03.12.2024</v>
      </c>
      <c r="G8" s="110" t="s">
        <v>16</v>
      </c>
      <c r="H8" s="110" t="str">
        <f>'Stavební rozpočet'!J8</f>
        <v> </v>
      </c>
      <c r="I8" s="107"/>
      <c r="J8" s="107"/>
      <c r="K8" s="107"/>
      <c r="L8" s="107"/>
      <c r="M8" s="112"/>
    </row>
    <row r="9" spans="1:253">
      <c r="A9" s="123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9"/>
    </row>
    <row r="10" spans="1:253">
      <c r="A10" s="52" t="s">
        <v>17</v>
      </c>
      <c r="B10" s="52" t="s">
        <v>18</v>
      </c>
      <c r="C10" s="52" t="s">
        <v>19</v>
      </c>
      <c r="D10" s="52" t="s">
        <v>20</v>
      </c>
      <c r="E10" s="52" t="s">
        <v>21</v>
      </c>
      <c r="F10" s="52" t="s">
        <v>31</v>
      </c>
      <c r="G10" s="52" t="s">
        <v>22</v>
      </c>
      <c r="H10" s="52" t="s">
        <v>137</v>
      </c>
      <c r="I10" s="52" t="s">
        <v>138</v>
      </c>
      <c r="J10" s="52" t="s">
        <v>139</v>
      </c>
      <c r="K10" s="52" t="s">
        <v>140</v>
      </c>
      <c r="L10" s="52" t="s">
        <v>141</v>
      </c>
      <c r="M10" s="53" t="s">
        <v>142</v>
      </c>
      <c r="HV10" s="54" t="s">
        <v>29</v>
      </c>
      <c r="HW10" s="54" t="s">
        <v>28</v>
      </c>
    </row>
    <row r="11" spans="1:253">
      <c r="A11" s="55" t="s">
        <v>4</v>
      </c>
      <c r="B11" s="27" t="s">
        <v>52</v>
      </c>
      <c r="C11" s="27" t="s">
        <v>51</v>
      </c>
      <c r="D11" s="28" t="s">
        <v>53</v>
      </c>
      <c r="E11" s="27" t="s">
        <v>4</v>
      </c>
      <c r="F11" s="27" t="s">
        <v>4</v>
      </c>
      <c r="G11" s="31" t="s">
        <v>4</v>
      </c>
      <c r="H11" s="31" t="s">
        <v>4</v>
      </c>
      <c r="I11" s="30">
        <f>I12+I32</f>
        <v>0</v>
      </c>
      <c r="J11" s="30">
        <f>J12+J32</f>
        <v>0</v>
      </c>
      <c r="K11" s="30">
        <f>K12+K32</f>
        <v>0</v>
      </c>
      <c r="L11" s="31" t="s">
        <v>4</v>
      </c>
      <c r="M11" s="56">
        <f>M12+M32</f>
        <v>0.26096000000000003</v>
      </c>
    </row>
    <row r="12" spans="1:253">
      <c r="A12" s="57" t="s">
        <v>4</v>
      </c>
      <c r="B12" s="34" t="s">
        <v>52</v>
      </c>
      <c r="C12" s="34" t="s">
        <v>54</v>
      </c>
      <c r="D12" s="35" t="s">
        <v>55</v>
      </c>
      <c r="E12" s="34" t="s">
        <v>4</v>
      </c>
      <c r="F12" s="34" t="s">
        <v>4</v>
      </c>
      <c r="G12" s="13" t="s">
        <v>4</v>
      </c>
      <c r="H12" s="13" t="s">
        <v>4</v>
      </c>
      <c r="I12" s="1">
        <f>SUM(I13:I31)</f>
        <v>0</v>
      </c>
      <c r="J12" s="1">
        <f>SUM(J13:J31)</f>
        <v>0</v>
      </c>
      <c r="K12" s="1">
        <f>SUM(K13:K31)</f>
        <v>0</v>
      </c>
      <c r="L12" s="13" t="s">
        <v>4</v>
      </c>
      <c r="M12" s="58">
        <f>SUM(M13:M31)</f>
        <v>0.26096000000000003</v>
      </c>
    </row>
    <row r="13" spans="1:253">
      <c r="A13" s="59">
        <v>1</v>
      </c>
      <c r="B13" s="3" t="s">
        <v>52</v>
      </c>
      <c r="C13" s="3" t="s">
        <v>57</v>
      </c>
      <c r="D13" s="5" t="s">
        <v>58</v>
      </c>
      <c r="E13" s="3" t="s">
        <v>59</v>
      </c>
      <c r="F13" s="3" t="s">
        <v>68</v>
      </c>
      <c r="G13" s="38">
        <f>'Stavební rozpočet'!G14</f>
        <v>2</v>
      </c>
      <c r="H13" s="38">
        <f>'Stavební rozpočet'!H14</f>
        <v>0</v>
      </c>
      <c r="I13" s="38">
        <f t="shared" ref="I13:I31" si="0">IR13*G13</f>
        <v>0</v>
      </c>
      <c r="J13" s="38">
        <f t="shared" ref="J13:J31" si="1">IS13*G13</f>
        <v>0</v>
      </c>
      <c r="K13" s="38">
        <f t="shared" ref="K13:K31" si="2">IR13*G13+IS13*G13</f>
        <v>0</v>
      </c>
      <c r="L13" s="38">
        <f>'Stavební rozpočet'!N14</f>
        <v>1.146E-2</v>
      </c>
      <c r="M13" s="60">
        <f t="shared" ref="M13:M31" si="3">L13*G13</f>
        <v>2.2919999999999999E-2</v>
      </c>
      <c r="HV13" s="3" t="s">
        <v>54</v>
      </c>
      <c r="HW13" s="3" t="s">
        <v>143</v>
      </c>
      <c r="IR13" s="61">
        <f>H13*1</f>
        <v>0</v>
      </c>
      <c r="IS13" s="61">
        <f>H13*(1-1)</f>
        <v>0</v>
      </c>
    </row>
    <row r="14" spans="1:253">
      <c r="A14" s="59">
        <v>2</v>
      </c>
      <c r="B14" s="3" t="s">
        <v>52</v>
      </c>
      <c r="C14" s="3" t="s">
        <v>69</v>
      </c>
      <c r="D14" s="5" t="s">
        <v>70</v>
      </c>
      <c r="E14" s="3" t="s">
        <v>59</v>
      </c>
      <c r="F14" s="3" t="s">
        <v>68</v>
      </c>
      <c r="G14" s="38">
        <f>'Stavební rozpočet'!G16</f>
        <v>2</v>
      </c>
      <c r="H14" s="38">
        <f>'Stavební rozpočet'!H16</f>
        <v>0</v>
      </c>
      <c r="I14" s="38">
        <f t="shared" si="0"/>
        <v>0</v>
      </c>
      <c r="J14" s="38">
        <f t="shared" si="1"/>
        <v>0</v>
      </c>
      <c r="K14" s="38">
        <f t="shared" si="2"/>
        <v>0</v>
      </c>
      <c r="L14" s="38">
        <f>'Stavební rozpočet'!N16</f>
        <v>0</v>
      </c>
      <c r="M14" s="60">
        <f t="shared" si="3"/>
        <v>0</v>
      </c>
      <c r="HV14" s="3" t="s">
        <v>54</v>
      </c>
      <c r="HW14" s="3" t="s">
        <v>144</v>
      </c>
      <c r="IR14" s="61">
        <f>H14*0</f>
        <v>0</v>
      </c>
      <c r="IS14" s="61">
        <f>H14*(1-0)</f>
        <v>0</v>
      </c>
    </row>
    <row r="15" spans="1:253">
      <c r="A15" s="59">
        <v>3</v>
      </c>
      <c r="B15" s="3" t="s">
        <v>52</v>
      </c>
      <c r="C15" s="3" t="s">
        <v>72</v>
      </c>
      <c r="D15" s="5" t="s">
        <v>73</v>
      </c>
      <c r="E15" s="3" t="s">
        <v>59</v>
      </c>
      <c r="F15" s="3" t="s">
        <v>68</v>
      </c>
      <c r="G15" s="38">
        <f>'Stavební rozpočet'!G17</f>
        <v>2</v>
      </c>
      <c r="H15" s="38">
        <f>'Stavební rozpočet'!H17</f>
        <v>0</v>
      </c>
      <c r="I15" s="38">
        <f t="shared" si="0"/>
        <v>0</v>
      </c>
      <c r="J15" s="38">
        <f t="shared" si="1"/>
        <v>0</v>
      </c>
      <c r="K15" s="38">
        <f t="shared" si="2"/>
        <v>0</v>
      </c>
      <c r="L15" s="38">
        <f>'Stavební rozpočet'!N17</f>
        <v>8.9999999999999993E-3</v>
      </c>
      <c r="M15" s="60">
        <f t="shared" si="3"/>
        <v>1.7999999999999999E-2</v>
      </c>
      <c r="HV15" s="3" t="s">
        <v>54</v>
      </c>
      <c r="HW15" s="3" t="s">
        <v>143</v>
      </c>
      <c r="IR15" s="61">
        <f>H15*1</f>
        <v>0</v>
      </c>
      <c r="IS15" s="61">
        <f>H15*(1-1)</f>
        <v>0</v>
      </c>
    </row>
    <row r="16" spans="1:253">
      <c r="A16" s="59">
        <v>4</v>
      </c>
      <c r="B16" s="3" t="s">
        <v>52</v>
      </c>
      <c r="C16" s="3" t="s">
        <v>75</v>
      </c>
      <c r="D16" s="5" t="s">
        <v>76</v>
      </c>
      <c r="E16" s="3" t="s">
        <v>59</v>
      </c>
      <c r="F16" s="3" t="s">
        <v>68</v>
      </c>
      <c r="G16" s="38">
        <f>'Stavební rozpočet'!G18</f>
        <v>2</v>
      </c>
      <c r="H16" s="38">
        <f>'Stavební rozpočet'!H18</f>
        <v>0</v>
      </c>
      <c r="I16" s="38">
        <f t="shared" si="0"/>
        <v>0</v>
      </c>
      <c r="J16" s="38">
        <f t="shared" si="1"/>
        <v>0</v>
      </c>
      <c r="K16" s="38">
        <f t="shared" si="2"/>
        <v>0</v>
      </c>
      <c r="L16" s="38">
        <f>'Stavební rozpočet'!N18</f>
        <v>0</v>
      </c>
      <c r="M16" s="60">
        <f t="shared" si="3"/>
        <v>0</v>
      </c>
      <c r="HV16" s="3" t="s">
        <v>54</v>
      </c>
      <c r="HW16" s="3" t="s">
        <v>144</v>
      </c>
      <c r="IR16" s="61">
        <f>H16*0</f>
        <v>0</v>
      </c>
      <c r="IS16" s="61">
        <f>H16*(1-0)</f>
        <v>0</v>
      </c>
    </row>
    <row r="17" spans="1:253">
      <c r="A17" s="59">
        <v>5</v>
      </c>
      <c r="B17" s="3" t="s">
        <v>52</v>
      </c>
      <c r="C17" s="3" t="s">
        <v>78</v>
      </c>
      <c r="D17" s="5" t="s">
        <v>79</v>
      </c>
      <c r="E17" s="3" t="s">
        <v>59</v>
      </c>
      <c r="F17" s="3" t="s">
        <v>68</v>
      </c>
      <c r="G17" s="38">
        <f>'Stavební rozpočet'!G19</f>
        <v>2</v>
      </c>
      <c r="H17" s="38">
        <f>'Stavební rozpočet'!H19</f>
        <v>0</v>
      </c>
      <c r="I17" s="38">
        <f t="shared" si="0"/>
        <v>0</v>
      </c>
      <c r="J17" s="38">
        <f t="shared" si="1"/>
        <v>0</v>
      </c>
      <c r="K17" s="38">
        <f t="shared" si="2"/>
        <v>0</v>
      </c>
      <c r="L17" s="38">
        <f>'Stavební rozpočet'!N19</f>
        <v>8.9999999999999993E-3</v>
      </c>
      <c r="M17" s="60">
        <f t="shared" si="3"/>
        <v>1.7999999999999999E-2</v>
      </c>
      <c r="HV17" s="3" t="s">
        <v>54</v>
      </c>
      <c r="HW17" s="3" t="s">
        <v>143</v>
      </c>
      <c r="IR17" s="61">
        <f>H17*1</f>
        <v>0</v>
      </c>
      <c r="IS17" s="61">
        <f>H17*(1-1)</f>
        <v>0</v>
      </c>
    </row>
    <row r="18" spans="1:253">
      <c r="A18" s="59">
        <v>6</v>
      </c>
      <c r="B18" s="3" t="s">
        <v>52</v>
      </c>
      <c r="C18" s="3" t="s">
        <v>81</v>
      </c>
      <c r="D18" s="5" t="s">
        <v>82</v>
      </c>
      <c r="E18" s="3" t="s">
        <v>59</v>
      </c>
      <c r="F18" s="3" t="s">
        <v>68</v>
      </c>
      <c r="G18" s="38">
        <f>'Stavební rozpočet'!G20</f>
        <v>2</v>
      </c>
      <c r="H18" s="38">
        <f>'Stavební rozpočet'!H20</f>
        <v>0</v>
      </c>
      <c r="I18" s="38">
        <f t="shared" si="0"/>
        <v>0</v>
      </c>
      <c r="J18" s="38">
        <f t="shared" si="1"/>
        <v>0</v>
      </c>
      <c r="K18" s="38">
        <f t="shared" si="2"/>
        <v>0</v>
      </c>
      <c r="L18" s="38">
        <f>'Stavební rozpočet'!N20</f>
        <v>0</v>
      </c>
      <c r="M18" s="60">
        <f t="shared" si="3"/>
        <v>0</v>
      </c>
      <c r="HV18" s="3" t="s">
        <v>54</v>
      </c>
      <c r="HW18" s="3" t="s">
        <v>144</v>
      </c>
      <c r="IR18" s="61">
        <f>H18*0</f>
        <v>0</v>
      </c>
      <c r="IS18" s="61">
        <f>H18*(1-0)</f>
        <v>0</v>
      </c>
    </row>
    <row r="19" spans="1:253">
      <c r="A19" s="59">
        <v>7</v>
      </c>
      <c r="B19" s="3" t="s">
        <v>52</v>
      </c>
      <c r="C19" s="3" t="s">
        <v>83</v>
      </c>
      <c r="D19" s="5" t="s">
        <v>84</v>
      </c>
      <c r="E19" s="3" t="s">
        <v>59</v>
      </c>
      <c r="F19" s="3" t="s">
        <v>71</v>
      </c>
      <c r="G19" s="38">
        <f>'Stavební rozpočet'!G21</f>
        <v>3</v>
      </c>
      <c r="H19" s="38">
        <f>'Stavební rozpočet'!H21</f>
        <v>0</v>
      </c>
      <c r="I19" s="38">
        <f t="shared" si="0"/>
        <v>0</v>
      </c>
      <c r="J19" s="38">
        <f t="shared" si="1"/>
        <v>0</v>
      </c>
      <c r="K19" s="38">
        <f t="shared" si="2"/>
        <v>0</v>
      </c>
      <c r="L19" s="38">
        <f>'Stavební rozpočet'!N21</f>
        <v>4.0000000000000001E-3</v>
      </c>
      <c r="M19" s="60">
        <f t="shared" si="3"/>
        <v>1.2E-2</v>
      </c>
      <c r="HV19" s="3" t="s">
        <v>54</v>
      </c>
      <c r="HW19" s="3" t="s">
        <v>143</v>
      </c>
      <c r="IR19" s="61">
        <f>H19*1</f>
        <v>0</v>
      </c>
      <c r="IS19" s="61">
        <f>H19*(1-1)</f>
        <v>0</v>
      </c>
    </row>
    <row r="20" spans="1:253">
      <c r="A20" s="59">
        <v>8</v>
      </c>
      <c r="B20" s="3" t="s">
        <v>52</v>
      </c>
      <c r="C20" s="3" t="s">
        <v>86</v>
      </c>
      <c r="D20" s="5" t="s">
        <v>87</v>
      </c>
      <c r="E20" s="3" t="s">
        <v>59</v>
      </c>
      <c r="F20" s="3" t="s">
        <v>71</v>
      </c>
      <c r="G20" s="38">
        <f>'Stavební rozpočet'!G22</f>
        <v>3</v>
      </c>
      <c r="H20" s="38">
        <f>'Stavební rozpočet'!H22</f>
        <v>0</v>
      </c>
      <c r="I20" s="38">
        <f t="shared" si="0"/>
        <v>0</v>
      </c>
      <c r="J20" s="38">
        <f t="shared" si="1"/>
        <v>0</v>
      </c>
      <c r="K20" s="38">
        <f t="shared" si="2"/>
        <v>0</v>
      </c>
      <c r="L20" s="38">
        <f>'Stavební rozpočet'!N22</f>
        <v>0</v>
      </c>
      <c r="M20" s="60">
        <f t="shared" si="3"/>
        <v>0</v>
      </c>
      <c r="HV20" s="3" t="s">
        <v>54</v>
      </c>
      <c r="HW20" s="3" t="s">
        <v>144</v>
      </c>
      <c r="IR20" s="61">
        <f>H20*0</f>
        <v>0</v>
      </c>
      <c r="IS20" s="61">
        <f>H20*(1-0)</f>
        <v>0</v>
      </c>
    </row>
    <row r="21" spans="1:253">
      <c r="A21" s="59">
        <v>9</v>
      </c>
      <c r="B21" s="3" t="s">
        <v>52</v>
      </c>
      <c r="C21" s="3" t="s">
        <v>89</v>
      </c>
      <c r="D21" s="5" t="s">
        <v>90</v>
      </c>
      <c r="E21" s="3" t="s">
        <v>59</v>
      </c>
      <c r="F21" s="3" t="s">
        <v>110</v>
      </c>
      <c r="G21" s="38">
        <f>'Stavební rozpočet'!G23</f>
        <v>15</v>
      </c>
      <c r="H21" s="38">
        <f>'Stavební rozpočet'!H23</f>
        <v>0</v>
      </c>
      <c r="I21" s="38">
        <f t="shared" si="0"/>
        <v>0</v>
      </c>
      <c r="J21" s="38">
        <f t="shared" si="1"/>
        <v>0</v>
      </c>
      <c r="K21" s="38">
        <f t="shared" si="2"/>
        <v>0</v>
      </c>
      <c r="L21" s="38">
        <f>'Stavební rozpočet'!N23</f>
        <v>2.8E-3</v>
      </c>
      <c r="M21" s="60">
        <f t="shared" si="3"/>
        <v>4.2000000000000003E-2</v>
      </c>
      <c r="HV21" s="3" t="s">
        <v>54</v>
      </c>
      <c r="HW21" s="3" t="s">
        <v>143</v>
      </c>
      <c r="IR21" s="61">
        <f>H21*1</f>
        <v>0</v>
      </c>
      <c r="IS21" s="61">
        <f>H21*(1-1)</f>
        <v>0</v>
      </c>
    </row>
    <row r="22" spans="1:253">
      <c r="A22" s="59">
        <v>10</v>
      </c>
      <c r="B22" s="3" t="s">
        <v>52</v>
      </c>
      <c r="C22" s="3" t="s">
        <v>93</v>
      </c>
      <c r="D22" s="5" t="s">
        <v>94</v>
      </c>
      <c r="E22" s="3" t="s">
        <v>59</v>
      </c>
      <c r="F22" s="3" t="s">
        <v>110</v>
      </c>
      <c r="G22" s="38">
        <f>'Stavební rozpočet'!G25</f>
        <v>15</v>
      </c>
      <c r="H22" s="38">
        <f>'Stavební rozpočet'!H25</f>
        <v>0</v>
      </c>
      <c r="I22" s="38">
        <f t="shared" si="0"/>
        <v>0</v>
      </c>
      <c r="J22" s="38">
        <f t="shared" si="1"/>
        <v>0</v>
      </c>
      <c r="K22" s="38">
        <f t="shared" si="2"/>
        <v>0</v>
      </c>
      <c r="L22" s="38">
        <f>'Stavební rozpočet'!N25</f>
        <v>0</v>
      </c>
      <c r="M22" s="60">
        <f t="shared" si="3"/>
        <v>0</v>
      </c>
      <c r="HV22" s="3" t="s">
        <v>54</v>
      </c>
      <c r="HW22" s="3" t="s">
        <v>144</v>
      </c>
      <c r="IR22" s="61">
        <f>H22*0</f>
        <v>0</v>
      </c>
      <c r="IS22" s="61">
        <f>H22*(1-0)</f>
        <v>0</v>
      </c>
    </row>
    <row r="23" spans="1:253">
      <c r="A23" s="59">
        <v>11</v>
      </c>
      <c r="B23" s="3" t="s">
        <v>52</v>
      </c>
      <c r="C23" s="3" t="s">
        <v>97</v>
      </c>
      <c r="D23" s="5" t="s">
        <v>98</v>
      </c>
      <c r="E23" s="3" t="s">
        <v>99</v>
      </c>
      <c r="F23" s="3" t="s">
        <v>92</v>
      </c>
      <c r="G23" s="38">
        <f>'Stavební rozpočet'!G26</f>
        <v>10</v>
      </c>
      <c r="H23" s="38">
        <f>'Stavební rozpočet'!H26</f>
        <v>0</v>
      </c>
      <c r="I23" s="38">
        <f t="shared" si="0"/>
        <v>0</v>
      </c>
      <c r="J23" s="38">
        <f t="shared" si="1"/>
        <v>0</v>
      </c>
      <c r="K23" s="38">
        <f t="shared" si="2"/>
        <v>0</v>
      </c>
      <c r="L23" s="38">
        <f>'Stavební rozpočet'!N26</f>
        <v>0</v>
      </c>
      <c r="M23" s="60">
        <f t="shared" si="3"/>
        <v>0</v>
      </c>
      <c r="HV23" s="3" t="s">
        <v>54</v>
      </c>
      <c r="HW23" s="3" t="s">
        <v>144</v>
      </c>
      <c r="IR23" s="61">
        <f>H23*0</f>
        <v>0</v>
      </c>
      <c r="IS23" s="61">
        <f>H23*(1-0)</f>
        <v>0</v>
      </c>
    </row>
    <row r="24" spans="1:253">
      <c r="A24" s="59">
        <v>12</v>
      </c>
      <c r="B24" s="3" t="s">
        <v>52</v>
      </c>
      <c r="C24" s="3" t="s">
        <v>101</v>
      </c>
      <c r="D24" s="5" t="s">
        <v>102</v>
      </c>
      <c r="E24" s="3" t="s">
        <v>99</v>
      </c>
      <c r="F24" s="3" t="s">
        <v>92</v>
      </c>
      <c r="G24" s="38">
        <f>'Stavební rozpočet'!G27</f>
        <v>10</v>
      </c>
      <c r="H24" s="38">
        <f>'Stavební rozpočet'!H27</f>
        <v>0</v>
      </c>
      <c r="I24" s="38">
        <f t="shared" si="0"/>
        <v>0</v>
      </c>
      <c r="J24" s="38">
        <f t="shared" si="1"/>
        <v>0</v>
      </c>
      <c r="K24" s="38">
        <f t="shared" si="2"/>
        <v>0</v>
      </c>
      <c r="L24" s="38">
        <f>'Stavební rozpočet'!N27</f>
        <v>3.3999999999999998E-3</v>
      </c>
      <c r="M24" s="60">
        <f t="shared" si="3"/>
        <v>3.3999999999999996E-2</v>
      </c>
      <c r="HV24" s="3" t="s">
        <v>54</v>
      </c>
      <c r="HW24" s="3" t="s">
        <v>143</v>
      </c>
      <c r="IR24" s="61">
        <f>H24*1</f>
        <v>0</v>
      </c>
      <c r="IS24" s="61">
        <f>H24*(1-1)</f>
        <v>0</v>
      </c>
    </row>
    <row r="25" spans="1:253">
      <c r="A25" s="59">
        <v>13</v>
      </c>
      <c r="B25" s="3" t="s">
        <v>52</v>
      </c>
      <c r="C25" s="3" t="s">
        <v>105</v>
      </c>
      <c r="D25" s="5" t="s">
        <v>106</v>
      </c>
      <c r="E25" s="3" t="s">
        <v>59</v>
      </c>
      <c r="F25" s="3" t="s">
        <v>56</v>
      </c>
      <c r="G25" s="38">
        <f>'Stavební rozpočet'!G29</f>
        <v>1</v>
      </c>
      <c r="H25" s="38">
        <f>'Stavební rozpočet'!H29</f>
        <v>0</v>
      </c>
      <c r="I25" s="38">
        <f t="shared" si="0"/>
        <v>0</v>
      </c>
      <c r="J25" s="38">
        <f t="shared" si="1"/>
        <v>0</v>
      </c>
      <c r="K25" s="38">
        <f t="shared" si="2"/>
        <v>0</v>
      </c>
      <c r="L25" s="38">
        <f>'Stavební rozpočet'!N29</f>
        <v>4.0000000000000001E-3</v>
      </c>
      <c r="M25" s="60">
        <f t="shared" si="3"/>
        <v>4.0000000000000001E-3</v>
      </c>
      <c r="HV25" s="3" t="s">
        <v>54</v>
      </c>
      <c r="HW25" s="3" t="s">
        <v>143</v>
      </c>
      <c r="IR25" s="61">
        <f>H25*1</f>
        <v>0</v>
      </c>
      <c r="IS25" s="61">
        <f>H25*(1-1)</f>
        <v>0</v>
      </c>
    </row>
    <row r="26" spans="1:253">
      <c r="A26" s="59">
        <v>14</v>
      </c>
      <c r="B26" s="3" t="s">
        <v>52</v>
      </c>
      <c r="C26" s="3" t="s">
        <v>108</v>
      </c>
      <c r="D26" s="5" t="s">
        <v>109</v>
      </c>
      <c r="E26" s="3" t="s">
        <v>59</v>
      </c>
      <c r="F26" s="3" t="s">
        <v>56</v>
      </c>
      <c r="G26" s="38">
        <f>'Stavební rozpočet'!G30</f>
        <v>1</v>
      </c>
      <c r="H26" s="38">
        <f>'Stavební rozpočet'!H30</f>
        <v>0</v>
      </c>
      <c r="I26" s="38">
        <f t="shared" si="0"/>
        <v>0</v>
      </c>
      <c r="J26" s="38">
        <f t="shared" si="1"/>
        <v>0</v>
      </c>
      <c r="K26" s="38">
        <f t="shared" si="2"/>
        <v>0</v>
      </c>
      <c r="L26" s="38">
        <f>'Stavební rozpočet'!N30</f>
        <v>0</v>
      </c>
      <c r="M26" s="60">
        <f t="shared" si="3"/>
        <v>0</v>
      </c>
      <c r="HV26" s="3" t="s">
        <v>54</v>
      </c>
      <c r="HW26" s="3" t="s">
        <v>144</v>
      </c>
      <c r="IR26" s="61">
        <f t="shared" ref="IR26:IR31" si="4">H26*0</f>
        <v>0</v>
      </c>
      <c r="IS26" s="61">
        <f t="shared" ref="IS26:IS31" si="5">H26*(1-0)</f>
        <v>0</v>
      </c>
    </row>
    <row r="27" spans="1:253">
      <c r="A27" s="59">
        <v>15</v>
      </c>
      <c r="B27" s="3" t="s">
        <v>52</v>
      </c>
      <c r="C27" s="3" t="s">
        <v>111</v>
      </c>
      <c r="D27" s="5" t="s">
        <v>112</v>
      </c>
      <c r="E27" s="3" t="s">
        <v>99</v>
      </c>
      <c r="F27" s="3" t="s">
        <v>113</v>
      </c>
      <c r="G27" s="38">
        <f>'Stavební rozpočet'!G31</f>
        <v>16</v>
      </c>
      <c r="H27" s="38">
        <f>'Stavební rozpočet'!H31</f>
        <v>0</v>
      </c>
      <c r="I27" s="38">
        <f t="shared" si="0"/>
        <v>0</v>
      </c>
      <c r="J27" s="38">
        <f t="shared" si="1"/>
        <v>0</v>
      </c>
      <c r="K27" s="38">
        <f t="shared" si="2"/>
        <v>0</v>
      </c>
      <c r="L27" s="38">
        <f>'Stavební rozpočet'!N31</f>
        <v>0</v>
      </c>
      <c r="M27" s="60">
        <f t="shared" si="3"/>
        <v>0</v>
      </c>
      <c r="HV27" s="3" t="s">
        <v>54</v>
      </c>
      <c r="HW27" s="3" t="s">
        <v>144</v>
      </c>
      <c r="IR27" s="61">
        <f t="shared" si="4"/>
        <v>0</v>
      </c>
      <c r="IS27" s="61">
        <f t="shared" si="5"/>
        <v>0</v>
      </c>
    </row>
    <row r="28" spans="1:253">
      <c r="A28" s="59">
        <v>16</v>
      </c>
      <c r="B28" s="3" t="s">
        <v>52</v>
      </c>
      <c r="C28" s="3" t="s">
        <v>114</v>
      </c>
      <c r="D28" s="5" t="s">
        <v>115</v>
      </c>
      <c r="E28" s="3" t="s">
        <v>99</v>
      </c>
      <c r="F28" s="3" t="s">
        <v>77</v>
      </c>
      <c r="G28" s="38">
        <f>'Stavební rozpočet'!G32</f>
        <v>5</v>
      </c>
      <c r="H28" s="38">
        <f>'Stavební rozpočet'!H32</f>
        <v>0</v>
      </c>
      <c r="I28" s="38">
        <f t="shared" si="0"/>
        <v>0</v>
      </c>
      <c r="J28" s="38">
        <f t="shared" si="1"/>
        <v>0</v>
      </c>
      <c r="K28" s="38">
        <f t="shared" si="2"/>
        <v>0</v>
      </c>
      <c r="L28" s="38">
        <f>'Stavební rozpočet'!N32</f>
        <v>8.0000000000000002E-3</v>
      </c>
      <c r="M28" s="60">
        <f t="shared" si="3"/>
        <v>0.04</v>
      </c>
      <c r="HV28" s="3" t="s">
        <v>54</v>
      </c>
      <c r="HW28" s="3" t="s">
        <v>144</v>
      </c>
      <c r="IR28" s="61">
        <f t="shared" si="4"/>
        <v>0</v>
      </c>
      <c r="IS28" s="61">
        <f t="shared" si="5"/>
        <v>0</v>
      </c>
    </row>
    <row r="29" spans="1:253">
      <c r="A29" s="59">
        <v>17</v>
      </c>
      <c r="B29" s="3" t="s">
        <v>52</v>
      </c>
      <c r="C29" s="3" t="s">
        <v>117</v>
      </c>
      <c r="D29" s="5" t="s">
        <v>118</v>
      </c>
      <c r="E29" s="3" t="s">
        <v>119</v>
      </c>
      <c r="F29" s="3" t="s">
        <v>68</v>
      </c>
      <c r="G29" s="38">
        <f>'Stavební rozpočet'!G33</f>
        <v>2</v>
      </c>
      <c r="H29" s="38">
        <f>'Stavební rozpočet'!H33</f>
        <v>0</v>
      </c>
      <c r="I29" s="38">
        <f t="shared" si="0"/>
        <v>0</v>
      </c>
      <c r="J29" s="38">
        <f t="shared" si="1"/>
        <v>0</v>
      </c>
      <c r="K29" s="38">
        <f t="shared" si="2"/>
        <v>0</v>
      </c>
      <c r="L29" s="38">
        <f>'Stavební rozpočet'!N33</f>
        <v>0</v>
      </c>
      <c r="M29" s="60">
        <f t="shared" si="3"/>
        <v>0</v>
      </c>
      <c r="HV29" s="3" t="s">
        <v>54</v>
      </c>
      <c r="HW29" s="3" t="s">
        <v>144</v>
      </c>
      <c r="IR29" s="61">
        <f t="shared" si="4"/>
        <v>0</v>
      </c>
      <c r="IS29" s="61">
        <f t="shared" si="5"/>
        <v>0</v>
      </c>
    </row>
    <row r="30" spans="1:253" ht="25.5">
      <c r="A30" s="59">
        <v>18</v>
      </c>
      <c r="B30" s="3" t="s">
        <v>52</v>
      </c>
      <c r="C30" s="3" t="s">
        <v>121</v>
      </c>
      <c r="D30" s="5" t="s">
        <v>122</v>
      </c>
      <c r="E30" s="3" t="s">
        <v>59</v>
      </c>
      <c r="F30" s="3" t="s">
        <v>68</v>
      </c>
      <c r="G30" s="38">
        <f>'Stavební rozpočet'!G34</f>
        <v>2</v>
      </c>
      <c r="H30" s="38">
        <f>'Stavební rozpočet'!H34</f>
        <v>0</v>
      </c>
      <c r="I30" s="38">
        <f t="shared" si="0"/>
        <v>0</v>
      </c>
      <c r="J30" s="38">
        <f t="shared" si="1"/>
        <v>0</v>
      </c>
      <c r="K30" s="38">
        <f t="shared" si="2"/>
        <v>0</v>
      </c>
      <c r="L30" s="38">
        <f>'Stavební rozpočet'!N34</f>
        <v>3.5020000000000003E-2</v>
      </c>
      <c r="M30" s="60">
        <f t="shared" si="3"/>
        <v>7.0040000000000005E-2</v>
      </c>
      <c r="HV30" s="3" t="s">
        <v>54</v>
      </c>
      <c r="HW30" s="3" t="s">
        <v>144</v>
      </c>
      <c r="IR30" s="61">
        <f t="shared" si="4"/>
        <v>0</v>
      </c>
      <c r="IS30" s="61">
        <f t="shared" si="5"/>
        <v>0</v>
      </c>
    </row>
    <row r="31" spans="1:253">
      <c r="A31" s="59">
        <v>19</v>
      </c>
      <c r="B31" s="3" t="s">
        <v>52</v>
      </c>
      <c r="C31" s="3" t="s">
        <v>124</v>
      </c>
      <c r="D31" s="5" t="s">
        <v>125</v>
      </c>
      <c r="E31" s="3" t="s">
        <v>126</v>
      </c>
      <c r="F31" s="3" t="s">
        <v>51</v>
      </c>
      <c r="G31" s="38">
        <f>'Stavební rozpočet'!G35</f>
        <v>0.25696000000000002</v>
      </c>
      <c r="H31" s="38">
        <f>'Stavební rozpočet'!H35</f>
        <v>0</v>
      </c>
      <c r="I31" s="38">
        <f t="shared" si="0"/>
        <v>0</v>
      </c>
      <c r="J31" s="38">
        <f t="shared" si="1"/>
        <v>0</v>
      </c>
      <c r="K31" s="38">
        <f t="shared" si="2"/>
        <v>0</v>
      </c>
      <c r="L31" s="38">
        <f>'Stavební rozpočet'!N35</f>
        <v>0</v>
      </c>
      <c r="M31" s="60">
        <f t="shared" si="3"/>
        <v>0</v>
      </c>
      <c r="HV31" s="3" t="s">
        <v>54</v>
      </c>
      <c r="HW31" s="3" t="s">
        <v>144</v>
      </c>
      <c r="IR31" s="61">
        <f t="shared" si="4"/>
        <v>0</v>
      </c>
      <c r="IS31" s="61">
        <f t="shared" si="5"/>
        <v>0</v>
      </c>
    </row>
    <row r="32" spans="1:253">
      <c r="A32" s="57" t="s">
        <v>4</v>
      </c>
      <c r="B32" s="34" t="s">
        <v>52</v>
      </c>
      <c r="C32" s="34" t="s">
        <v>127</v>
      </c>
      <c r="D32" s="35" t="s">
        <v>128</v>
      </c>
      <c r="E32" s="34" t="s">
        <v>4</v>
      </c>
      <c r="F32" s="34" t="s">
        <v>4</v>
      </c>
      <c r="G32" s="13" t="s">
        <v>4</v>
      </c>
      <c r="H32" s="13" t="s">
        <v>4</v>
      </c>
      <c r="I32" s="1">
        <f>SUM(I33:I33)</f>
        <v>0</v>
      </c>
      <c r="J32" s="1">
        <f>SUM(J33:J33)</f>
        <v>0</v>
      </c>
      <c r="K32" s="1">
        <f>SUM(K33:K33)</f>
        <v>0</v>
      </c>
      <c r="L32" s="13" t="s">
        <v>4</v>
      </c>
      <c r="M32" s="58">
        <f>SUM(M33:M33)</f>
        <v>0</v>
      </c>
    </row>
    <row r="33" spans="1:253">
      <c r="A33" s="62">
        <v>20</v>
      </c>
      <c r="B33" s="51" t="s">
        <v>52</v>
      </c>
      <c r="C33" s="51" t="s">
        <v>130</v>
      </c>
      <c r="D33" s="63" t="s">
        <v>131</v>
      </c>
      <c r="E33" s="51" t="s">
        <v>119</v>
      </c>
      <c r="F33" s="51" t="s">
        <v>56</v>
      </c>
      <c r="G33" s="64">
        <f>'Stavební rozpočet'!G37</f>
        <v>1</v>
      </c>
      <c r="H33" s="64">
        <f>'Stavební rozpočet'!H37</f>
        <v>0</v>
      </c>
      <c r="I33" s="64">
        <f>IR33*G33</f>
        <v>0</v>
      </c>
      <c r="J33" s="64">
        <f>IS33*G33</f>
        <v>0</v>
      </c>
      <c r="K33" s="64">
        <f>IR33*G33+IS33*G33</f>
        <v>0</v>
      </c>
      <c r="L33" s="64">
        <f>'Stavební rozpočet'!N37</f>
        <v>0</v>
      </c>
      <c r="M33" s="65">
        <f>L33*G33</f>
        <v>0</v>
      </c>
      <c r="HV33" s="3" t="s">
        <v>127</v>
      </c>
      <c r="HW33" s="3" t="s">
        <v>144</v>
      </c>
      <c r="IR33" s="61">
        <f>H33*0</f>
        <v>0</v>
      </c>
      <c r="IS33" s="61">
        <f>H33*(1-0)</f>
        <v>0</v>
      </c>
    </row>
    <row r="35" spans="1:253">
      <c r="J35" s="4" t="s">
        <v>135</v>
      </c>
      <c r="K35" s="66">
        <f>K12+K32</f>
        <v>0</v>
      </c>
    </row>
  </sheetData>
  <sheetProtection password="E9AE" sheet="1" objects="1" scenarios="1"/>
  <mergeCells count="25">
    <mergeCell ref="H2:M3"/>
    <mergeCell ref="H4:M5"/>
    <mergeCell ref="H6:M7"/>
    <mergeCell ref="H8:M9"/>
    <mergeCell ref="F8:F9"/>
    <mergeCell ref="G2:G3"/>
    <mergeCell ref="G4:G5"/>
    <mergeCell ref="G6:G7"/>
    <mergeCell ref="G8:G9"/>
    <mergeCell ref="A1:M1"/>
    <mergeCell ref="A2:C3"/>
    <mergeCell ref="A4:C5"/>
    <mergeCell ref="A6:C7"/>
    <mergeCell ref="A8:C9"/>
    <mergeCell ref="D2:D3"/>
    <mergeCell ref="D4:D5"/>
    <mergeCell ref="D6:D7"/>
    <mergeCell ref="D8:D9"/>
    <mergeCell ref="E2:E3"/>
    <mergeCell ref="E4:E5"/>
    <mergeCell ref="E6:E7"/>
    <mergeCell ref="E8:E9"/>
    <mergeCell ref="F2:F3"/>
    <mergeCell ref="F4:F5"/>
    <mergeCell ref="F6:F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workbookViewId="0">
      <selection activeCell="A13" sqref="A13:G13"/>
    </sheetView>
  </sheetViews>
  <sheetFormatPr defaultColWidth="12.140625" defaultRowHeight="15" customHeight="1"/>
  <cols>
    <col min="1" max="2" width="9.140625" customWidth="1"/>
    <col min="3" max="3" width="14.28515625" customWidth="1"/>
    <col min="4" max="4" width="42.85546875" customWidth="1"/>
    <col min="5" max="5" width="14.28515625" customWidth="1"/>
    <col min="6" max="6" width="24.140625" customWidth="1"/>
    <col min="7" max="7" width="15.7109375" customWidth="1"/>
    <col min="8" max="8" width="20" customWidth="1"/>
  </cols>
  <sheetData>
    <row r="1" spans="1:8" ht="54.75" customHeight="1">
      <c r="A1" s="103" t="s">
        <v>153</v>
      </c>
      <c r="B1" s="103"/>
      <c r="C1" s="103"/>
      <c r="D1" s="103"/>
      <c r="E1" s="103"/>
      <c r="F1" s="103"/>
      <c r="G1" s="103"/>
      <c r="H1" s="103"/>
    </row>
    <row r="2" spans="1:8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11"/>
    </row>
    <row r="3" spans="1:8" ht="15" customHeight="1">
      <c r="A3" s="106"/>
      <c r="B3" s="107"/>
      <c r="C3" s="116"/>
      <c r="D3" s="116"/>
      <c r="E3" s="107"/>
      <c r="F3" s="107"/>
      <c r="G3" s="107"/>
      <c r="H3" s="112"/>
    </row>
    <row r="4" spans="1:8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2"/>
    </row>
    <row r="5" spans="1:8" ht="15" customHeight="1">
      <c r="A5" s="106"/>
      <c r="B5" s="107"/>
      <c r="C5" s="107"/>
      <c r="D5" s="107"/>
      <c r="E5" s="107"/>
      <c r="F5" s="107"/>
      <c r="G5" s="107"/>
      <c r="H5" s="112"/>
    </row>
    <row r="6" spans="1:8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2"/>
    </row>
    <row r="7" spans="1:8" ht="15" customHeight="1">
      <c r="A7" s="106"/>
      <c r="B7" s="107"/>
      <c r="C7" s="107"/>
      <c r="D7" s="107"/>
      <c r="E7" s="107"/>
      <c r="F7" s="107"/>
      <c r="G7" s="107"/>
      <c r="H7" s="112"/>
    </row>
    <row r="8" spans="1:8">
      <c r="A8" s="108" t="s">
        <v>16</v>
      </c>
      <c r="B8" s="107"/>
      <c r="C8" s="110" t="str">
        <f>'Stavební rozpočet'!J8</f>
        <v> </v>
      </c>
      <c r="D8" s="107"/>
      <c r="E8" s="110" t="s">
        <v>15</v>
      </c>
      <c r="F8" s="110" t="str">
        <f>'Stavební rozpočet'!H8</f>
        <v>03.12.2024</v>
      </c>
      <c r="G8" s="107"/>
      <c r="H8" s="112"/>
    </row>
    <row r="9" spans="1:8">
      <c r="A9" s="153"/>
      <c r="B9" s="154"/>
      <c r="C9" s="154"/>
      <c r="D9" s="154"/>
      <c r="E9" s="154"/>
      <c r="F9" s="154"/>
      <c r="G9" s="154"/>
      <c r="H9" s="156"/>
    </row>
    <row r="10" spans="1:8">
      <c r="A10" s="77" t="s">
        <v>17</v>
      </c>
      <c r="B10" s="78" t="s">
        <v>18</v>
      </c>
      <c r="C10" s="78" t="s">
        <v>19</v>
      </c>
      <c r="D10" s="177" t="s">
        <v>20</v>
      </c>
      <c r="E10" s="178"/>
      <c r="F10" s="78" t="s">
        <v>21</v>
      </c>
      <c r="G10" s="79" t="s">
        <v>22</v>
      </c>
      <c r="H10" s="80" t="s">
        <v>154</v>
      </c>
    </row>
    <row r="12" spans="1:8">
      <c r="A12" s="49" t="s">
        <v>136</v>
      </c>
    </row>
    <row r="13" spans="1:8" ht="12.75" customHeight="1">
      <c r="A13" s="110" t="s">
        <v>51</v>
      </c>
      <c r="B13" s="107"/>
      <c r="C13" s="107"/>
      <c r="D13" s="107"/>
      <c r="E13" s="107"/>
      <c r="F13" s="107"/>
      <c r="G13" s="107"/>
    </row>
  </sheetData>
  <mergeCells count="19">
    <mergeCell ref="A13:G13"/>
    <mergeCell ref="A1:H1"/>
    <mergeCell ref="A2:B3"/>
    <mergeCell ref="A4:B5"/>
    <mergeCell ref="A6:B7"/>
    <mergeCell ref="A8:B9"/>
    <mergeCell ref="E2:E3"/>
    <mergeCell ref="E4:E5"/>
    <mergeCell ref="E6:E7"/>
    <mergeCell ref="E8:E9"/>
    <mergeCell ref="C2:D3"/>
    <mergeCell ref="C4:D5"/>
    <mergeCell ref="C6:D7"/>
    <mergeCell ref="C8:D9"/>
    <mergeCell ref="F2:H3"/>
    <mergeCell ref="F4:H5"/>
    <mergeCell ref="F6:H7"/>
    <mergeCell ref="F8:H9"/>
    <mergeCell ref="D10:E10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102" t="s">
        <v>155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156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156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156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157</v>
      </c>
      <c r="I8" s="113">
        <v>20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158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2" spans="1:9" ht="23.25">
      <c r="A12" s="120" t="s">
        <v>159</v>
      </c>
      <c r="B12" s="120"/>
      <c r="C12" s="120"/>
      <c r="D12" s="120"/>
      <c r="E12" s="120"/>
      <c r="F12" s="120"/>
      <c r="G12" s="120"/>
      <c r="H12" s="120"/>
      <c r="I12" s="120"/>
    </row>
    <row r="13" spans="1:9" ht="26.25" customHeight="1">
      <c r="A13" s="81" t="s">
        <v>160</v>
      </c>
      <c r="B13" s="121" t="s">
        <v>161</v>
      </c>
      <c r="C13" s="122"/>
      <c r="D13" s="82" t="s">
        <v>162</v>
      </c>
      <c r="E13" s="121" t="s">
        <v>163</v>
      </c>
      <c r="F13" s="122"/>
      <c r="G13" s="82" t="s">
        <v>164</v>
      </c>
      <c r="H13" s="121" t="s">
        <v>165</v>
      </c>
      <c r="I13" s="122"/>
    </row>
    <row r="14" spans="1:9" ht="15.75">
      <c r="A14" s="83" t="s">
        <v>166</v>
      </c>
      <c r="B14" s="84" t="s">
        <v>167</v>
      </c>
      <c r="C14" s="85">
        <f>SUM('Stavební rozpočet'!AB12:AB38)</f>
        <v>0</v>
      </c>
      <c r="D14" s="130" t="s">
        <v>168</v>
      </c>
      <c r="E14" s="131"/>
      <c r="F14" s="85">
        <f>VORN!I15</f>
        <v>0</v>
      </c>
      <c r="G14" s="130" t="s">
        <v>169</v>
      </c>
      <c r="H14" s="131"/>
      <c r="I14" s="85">
        <f>VORN!I21</f>
        <v>0</v>
      </c>
    </row>
    <row r="15" spans="1:9" ht="15.75">
      <c r="A15" s="86" t="s">
        <v>51</v>
      </c>
      <c r="B15" s="84" t="s">
        <v>34</v>
      </c>
      <c r="C15" s="85">
        <f>SUM('Stavební rozpočet'!AC12:AC38)</f>
        <v>0</v>
      </c>
      <c r="D15" s="130" t="s">
        <v>170</v>
      </c>
      <c r="E15" s="131"/>
      <c r="F15" s="85">
        <f>VORN!I16</f>
        <v>0</v>
      </c>
      <c r="G15" s="130" t="s">
        <v>171</v>
      </c>
      <c r="H15" s="131"/>
      <c r="I15" s="85">
        <f>VORN!I22</f>
        <v>0</v>
      </c>
    </row>
    <row r="16" spans="1:9" ht="15.75">
      <c r="A16" s="83" t="s">
        <v>172</v>
      </c>
      <c r="B16" s="84" t="s">
        <v>167</v>
      </c>
      <c r="C16" s="85">
        <f>SUM('Stavební rozpočet'!AD12:AD38)</f>
        <v>0</v>
      </c>
      <c r="D16" s="130" t="s">
        <v>173</v>
      </c>
      <c r="E16" s="131"/>
      <c r="F16" s="85">
        <f>VORN!I17</f>
        <v>0</v>
      </c>
      <c r="G16" s="130" t="s">
        <v>174</v>
      </c>
      <c r="H16" s="131"/>
      <c r="I16" s="85">
        <f>VORN!I23</f>
        <v>0</v>
      </c>
    </row>
    <row r="17" spans="1:9" ht="15.75">
      <c r="A17" s="86" t="s">
        <v>51</v>
      </c>
      <c r="B17" s="84" t="s">
        <v>34</v>
      </c>
      <c r="C17" s="85">
        <f>SUM('Stavební rozpočet'!AE12:AE38)</f>
        <v>0</v>
      </c>
      <c r="D17" s="130" t="s">
        <v>51</v>
      </c>
      <c r="E17" s="131"/>
      <c r="F17" s="87" t="s">
        <v>51</v>
      </c>
      <c r="G17" s="130" t="s">
        <v>175</v>
      </c>
      <c r="H17" s="131"/>
      <c r="I17" s="85">
        <f>VORN!I24</f>
        <v>0</v>
      </c>
    </row>
    <row r="18" spans="1:9" ht="15.75">
      <c r="A18" s="83" t="s">
        <v>176</v>
      </c>
      <c r="B18" s="84" t="s">
        <v>167</v>
      </c>
      <c r="C18" s="85">
        <f>SUM('Stavební rozpočet'!AF12:AF38)</f>
        <v>0</v>
      </c>
      <c r="D18" s="130" t="s">
        <v>51</v>
      </c>
      <c r="E18" s="131"/>
      <c r="F18" s="87" t="s">
        <v>51</v>
      </c>
      <c r="G18" s="130" t="s">
        <v>177</v>
      </c>
      <c r="H18" s="131"/>
      <c r="I18" s="85">
        <f>VORN!I25</f>
        <v>0</v>
      </c>
    </row>
    <row r="19" spans="1:9" ht="15.75">
      <c r="A19" s="86" t="s">
        <v>51</v>
      </c>
      <c r="B19" s="84" t="s">
        <v>34</v>
      </c>
      <c r="C19" s="85">
        <f>SUM('Stavební rozpočet'!AG12:AG38)</f>
        <v>0</v>
      </c>
      <c r="D19" s="130" t="s">
        <v>51</v>
      </c>
      <c r="E19" s="131"/>
      <c r="F19" s="87" t="s">
        <v>51</v>
      </c>
      <c r="G19" s="130" t="s">
        <v>178</v>
      </c>
      <c r="H19" s="131"/>
      <c r="I19" s="85">
        <f>VORN!I26</f>
        <v>0</v>
      </c>
    </row>
    <row r="20" spans="1:9" ht="15.75">
      <c r="A20" s="124" t="s">
        <v>179</v>
      </c>
      <c r="B20" s="125"/>
      <c r="C20" s="85">
        <f>SUM('Stavební rozpočet'!AH12:AH38)</f>
        <v>0</v>
      </c>
      <c r="D20" s="130" t="s">
        <v>51</v>
      </c>
      <c r="E20" s="131"/>
      <c r="F20" s="87" t="s">
        <v>51</v>
      </c>
      <c r="G20" s="130" t="s">
        <v>51</v>
      </c>
      <c r="H20" s="131"/>
      <c r="I20" s="87" t="s">
        <v>51</v>
      </c>
    </row>
    <row r="21" spans="1:9" ht="15.75">
      <c r="A21" s="126" t="s">
        <v>180</v>
      </c>
      <c r="B21" s="127"/>
      <c r="C21" s="88">
        <f>SUM('Stavební rozpočet'!Z12:Z38)</f>
        <v>0</v>
      </c>
      <c r="D21" s="132" t="s">
        <v>51</v>
      </c>
      <c r="E21" s="133"/>
      <c r="F21" s="89" t="s">
        <v>51</v>
      </c>
      <c r="G21" s="132" t="s">
        <v>51</v>
      </c>
      <c r="H21" s="133"/>
      <c r="I21" s="89" t="s">
        <v>51</v>
      </c>
    </row>
    <row r="22" spans="1:9" ht="16.5" customHeight="1">
      <c r="A22" s="128" t="s">
        <v>181</v>
      </c>
      <c r="B22" s="129"/>
      <c r="C22" s="90">
        <f>SUM(C14:C21)</f>
        <v>0</v>
      </c>
      <c r="D22" s="134" t="s">
        <v>182</v>
      </c>
      <c r="E22" s="129"/>
      <c r="F22" s="90">
        <f>SUM(F14:F21)</f>
        <v>0</v>
      </c>
      <c r="G22" s="134" t="s">
        <v>183</v>
      </c>
      <c r="H22" s="129"/>
      <c r="I22" s="90">
        <f>SUM(I14:I21)</f>
        <v>0</v>
      </c>
    </row>
    <row r="23" spans="1:9" ht="15.75">
      <c r="D23" s="124" t="s">
        <v>184</v>
      </c>
      <c r="E23" s="125"/>
      <c r="F23" s="85">
        <f>'Krycí list rozpočtu (SO 01)'!F22+'Krycí list rozpočtu (SO 02)'!F22</f>
        <v>0</v>
      </c>
      <c r="G23" s="179" t="s">
        <v>185</v>
      </c>
      <c r="H23" s="125"/>
      <c r="I23" s="85">
        <f>'Krycí list rozpočtu (SO 01)'!I22+'Krycí list rozpočtu (SO 02)'!I22</f>
        <v>0</v>
      </c>
    </row>
    <row r="24" spans="1:9" ht="15.75">
      <c r="G24" s="124" t="s">
        <v>186</v>
      </c>
      <c r="H24" s="125"/>
      <c r="I24" s="85">
        <f>vorn_sum</f>
        <v>0</v>
      </c>
    </row>
    <row r="25" spans="1:9" ht="15.75">
      <c r="G25" s="124" t="s">
        <v>187</v>
      </c>
      <c r="H25" s="125"/>
      <c r="I25" s="85">
        <f>'Krycí list rozpočtu (SO 01)'!I23+'Krycí list rozpočtu (SO 02)'!I23</f>
        <v>0</v>
      </c>
    </row>
    <row r="27" spans="1:9" ht="15.75">
      <c r="A27" s="135" t="s">
        <v>188</v>
      </c>
      <c r="B27" s="136"/>
      <c r="C27" s="91">
        <f>SUM('Stavební rozpočet'!AJ12:AJ38)</f>
        <v>0</v>
      </c>
    </row>
    <row r="28" spans="1:9" ht="15.75">
      <c r="A28" s="137" t="s">
        <v>189</v>
      </c>
      <c r="B28" s="138"/>
      <c r="C28" s="92">
        <f>SUM('Stavební rozpočet'!AK12:AK38)</f>
        <v>0</v>
      </c>
      <c r="D28" s="139" t="s">
        <v>190</v>
      </c>
      <c r="E28" s="136"/>
      <c r="F28" s="91">
        <f>ROUND(C28*(12/100),2)</f>
        <v>0</v>
      </c>
      <c r="G28" s="139" t="s">
        <v>191</v>
      </c>
      <c r="H28" s="136"/>
      <c r="I28" s="91">
        <f>SUM(C27:C29)</f>
        <v>0</v>
      </c>
    </row>
    <row r="29" spans="1:9" ht="15.75">
      <c r="A29" s="137" t="s">
        <v>192</v>
      </c>
      <c r="B29" s="138"/>
      <c r="C29" s="92">
        <f>SUM('Stavební rozpočet'!AL12:AL38)+(F22+I22+F23+I23+I24+I25)</f>
        <v>0</v>
      </c>
      <c r="D29" s="140" t="s">
        <v>193</v>
      </c>
      <c r="E29" s="138"/>
      <c r="F29" s="92">
        <f>ROUND(C29*(21/100),2)</f>
        <v>0</v>
      </c>
      <c r="G29" s="140" t="s">
        <v>194</v>
      </c>
      <c r="H29" s="138"/>
      <c r="I29" s="92">
        <f>SUM(F28:F29)+I28</f>
        <v>0</v>
      </c>
    </row>
    <row r="31" spans="1:9">
      <c r="A31" s="141" t="s">
        <v>195</v>
      </c>
      <c r="B31" s="142"/>
      <c r="C31" s="143"/>
      <c r="D31" s="147" t="s">
        <v>196</v>
      </c>
      <c r="E31" s="142"/>
      <c r="F31" s="143"/>
      <c r="G31" s="147" t="s">
        <v>197</v>
      </c>
      <c r="H31" s="142"/>
      <c r="I31" s="143"/>
    </row>
    <row r="32" spans="1:9">
      <c r="A32" s="144" t="s">
        <v>51</v>
      </c>
      <c r="B32" s="145"/>
      <c r="C32" s="146"/>
      <c r="D32" s="148" t="s">
        <v>51</v>
      </c>
      <c r="E32" s="145"/>
      <c r="F32" s="146"/>
      <c r="G32" s="148" t="s">
        <v>51</v>
      </c>
      <c r="H32" s="145"/>
      <c r="I32" s="146"/>
    </row>
    <row r="33" spans="1:9">
      <c r="A33" s="144" t="s">
        <v>51</v>
      </c>
      <c r="B33" s="145"/>
      <c r="C33" s="146"/>
      <c r="D33" s="148" t="s">
        <v>51</v>
      </c>
      <c r="E33" s="145"/>
      <c r="F33" s="146"/>
      <c r="G33" s="148" t="s">
        <v>51</v>
      </c>
      <c r="H33" s="145"/>
      <c r="I33" s="146"/>
    </row>
    <row r="34" spans="1:9">
      <c r="A34" s="144" t="s">
        <v>51</v>
      </c>
      <c r="B34" s="145"/>
      <c r="C34" s="146"/>
      <c r="D34" s="148" t="s">
        <v>51</v>
      </c>
      <c r="E34" s="145"/>
      <c r="F34" s="146"/>
      <c r="G34" s="148" t="s">
        <v>51</v>
      </c>
      <c r="H34" s="145"/>
      <c r="I34" s="146"/>
    </row>
    <row r="35" spans="1:9">
      <c r="A35" s="152" t="s">
        <v>198</v>
      </c>
      <c r="B35" s="150"/>
      <c r="C35" s="151"/>
      <c r="D35" s="149" t="s">
        <v>198</v>
      </c>
      <c r="E35" s="150"/>
      <c r="F35" s="151"/>
      <c r="G35" s="149" t="s">
        <v>198</v>
      </c>
      <c r="H35" s="150"/>
      <c r="I35" s="151"/>
    </row>
    <row r="36" spans="1:9">
      <c r="A36" s="93" t="s">
        <v>136</v>
      </c>
    </row>
    <row r="37" spans="1:9" ht="12.75" customHeight="1">
      <c r="A37" s="110" t="s">
        <v>51</v>
      </c>
      <c r="B37" s="107"/>
      <c r="C37" s="107"/>
      <c r="D37" s="107"/>
      <c r="E37" s="107"/>
      <c r="F37" s="107"/>
      <c r="G37" s="107"/>
      <c r="H37" s="107"/>
      <c r="I37" s="107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102" t="s">
        <v>199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156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156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156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157</v>
      </c>
      <c r="I8" s="113">
        <v>20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158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3" spans="1:9" ht="15.75">
      <c r="A13" s="180" t="s">
        <v>200</v>
      </c>
      <c r="B13" s="180"/>
      <c r="C13" s="180"/>
      <c r="D13" s="180"/>
      <c r="E13" s="180"/>
    </row>
    <row r="14" spans="1:9">
      <c r="A14" s="181" t="s">
        <v>201</v>
      </c>
      <c r="B14" s="182"/>
      <c r="C14" s="182"/>
      <c r="D14" s="182"/>
      <c r="E14" s="183"/>
      <c r="F14" s="94" t="s">
        <v>202</v>
      </c>
      <c r="G14" s="94" t="s">
        <v>203</v>
      </c>
      <c r="H14" s="94" t="s">
        <v>204</v>
      </c>
      <c r="I14" s="94" t="s">
        <v>202</v>
      </c>
    </row>
    <row r="15" spans="1:9">
      <c r="A15" s="184" t="s">
        <v>168</v>
      </c>
      <c r="B15" s="185"/>
      <c r="C15" s="185"/>
      <c r="D15" s="185"/>
      <c r="E15" s="186"/>
      <c r="F15" s="95">
        <v>0</v>
      </c>
      <c r="G15" s="96" t="s">
        <v>51</v>
      </c>
      <c r="H15" s="96" t="s">
        <v>51</v>
      </c>
      <c r="I15" s="95">
        <f>F15</f>
        <v>0</v>
      </c>
    </row>
    <row r="16" spans="1:9">
      <c r="A16" s="184" t="s">
        <v>170</v>
      </c>
      <c r="B16" s="185"/>
      <c r="C16" s="185"/>
      <c r="D16" s="185"/>
      <c r="E16" s="186"/>
      <c r="F16" s="95">
        <v>0</v>
      </c>
      <c r="G16" s="96" t="s">
        <v>51</v>
      </c>
      <c r="H16" s="96" t="s">
        <v>51</v>
      </c>
      <c r="I16" s="95">
        <f>F16</f>
        <v>0</v>
      </c>
    </row>
    <row r="17" spans="1:9">
      <c r="A17" s="187" t="s">
        <v>173</v>
      </c>
      <c r="B17" s="188"/>
      <c r="C17" s="188"/>
      <c r="D17" s="188"/>
      <c r="E17" s="189"/>
      <c r="F17" s="97">
        <v>0</v>
      </c>
      <c r="G17" s="98" t="s">
        <v>51</v>
      </c>
      <c r="H17" s="98" t="s">
        <v>51</v>
      </c>
      <c r="I17" s="97">
        <f>F17</f>
        <v>0</v>
      </c>
    </row>
    <row r="18" spans="1:9">
      <c r="A18" s="190" t="s">
        <v>205</v>
      </c>
      <c r="B18" s="191"/>
      <c r="C18" s="191"/>
      <c r="D18" s="191"/>
      <c r="E18" s="192"/>
      <c r="F18" s="99" t="s">
        <v>51</v>
      </c>
      <c r="G18" s="100" t="s">
        <v>51</v>
      </c>
      <c r="H18" s="100" t="s">
        <v>51</v>
      </c>
      <c r="I18" s="101">
        <f>SUM(I15:I17)</f>
        <v>0</v>
      </c>
    </row>
    <row r="20" spans="1:9">
      <c r="A20" s="181" t="s">
        <v>165</v>
      </c>
      <c r="B20" s="182"/>
      <c r="C20" s="182"/>
      <c r="D20" s="182"/>
      <c r="E20" s="183"/>
      <c r="F20" s="94" t="s">
        <v>202</v>
      </c>
      <c r="G20" s="94" t="s">
        <v>203</v>
      </c>
      <c r="H20" s="94" t="s">
        <v>204</v>
      </c>
      <c r="I20" s="94" t="s">
        <v>202</v>
      </c>
    </row>
    <row r="21" spans="1:9">
      <c r="A21" s="184" t="s">
        <v>169</v>
      </c>
      <c r="B21" s="185"/>
      <c r="C21" s="185"/>
      <c r="D21" s="185"/>
      <c r="E21" s="186"/>
      <c r="F21" s="95">
        <v>0</v>
      </c>
      <c r="G21" s="96" t="s">
        <v>51</v>
      </c>
      <c r="H21" s="96" t="s">
        <v>51</v>
      </c>
      <c r="I21" s="95">
        <f t="shared" ref="I21:I26" si="0">F21</f>
        <v>0</v>
      </c>
    </row>
    <row r="22" spans="1:9">
      <c r="A22" s="184" t="s">
        <v>171</v>
      </c>
      <c r="B22" s="185"/>
      <c r="C22" s="185"/>
      <c r="D22" s="185"/>
      <c r="E22" s="186"/>
      <c r="F22" s="95">
        <v>0</v>
      </c>
      <c r="G22" s="96" t="s">
        <v>51</v>
      </c>
      <c r="H22" s="96" t="s">
        <v>51</v>
      </c>
      <c r="I22" s="95">
        <f t="shared" si="0"/>
        <v>0</v>
      </c>
    </row>
    <row r="23" spans="1:9">
      <c r="A23" s="184" t="s">
        <v>174</v>
      </c>
      <c r="B23" s="185"/>
      <c r="C23" s="185"/>
      <c r="D23" s="185"/>
      <c r="E23" s="186"/>
      <c r="F23" s="95">
        <v>0</v>
      </c>
      <c r="G23" s="96" t="s">
        <v>51</v>
      </c>
      <c r="H23" s="96" t="s">
        <v>51</v>
      </c>
      <c r="I23" s="95">
        <f t="shared" si="0"/>
        <v>0</v>
      </c>
    </row>
    <row r="24" spans="1:9">
      <c r="A24" s="184" t="s">
        <v>175</v>
      </c>
      <c r="B24" s="185"/>
      <c r="C24" s="185"/>
      <c r="D24" s="185"/>
      <c r="E24" s="186"/>
      <c r="F24" s="95">
        <v>0</v>
      </c>
      <c r="G24" s="96" t="s">
        <v>51</v>
      </c>
      <c r="H24" s="96" t="s">
        <v>51</v>
      </c>
      <c r="I24" s="95">
        <f t="shared" si="0"/>
        <v>0</v>
      </c>
    </row>
    <row r="25" spans="1:9">
      <c r="A25" s="184" t="s">
        <v>177</v>
      </c>
      <c r="B25" s="185"/>
      <c r="C25" s="185"/>
      <c r="D25" s="185"/>
      <c r="E25" s="186"/>
      <c r="F25" s="95">
        <v>0</v>
      </c>
      <c r="G25" s="96" t="s">
        <v>51</v>
      </c>
      <c r="H25" s="96" t="s">
        <v>51</v>
      </c>
      <c r="I25" s="95">
        <f t="shared" si="0"/>
        <v>0</v>
      </c>
    </row>
    <row r="26" spans="1:9">
      <c r="A26" s="187" t="s">
        <v>178</v>
      </c>
      <c r="B26" s="188"/>
      <c r="C26" s="188"/>
      <c r="D26" s="188"/>
      <c r="E26" s="189"/>
      <c r="F26" s="97">
        <v>0</v>
      </c>
      <c r="G26" s="98" t="s">
        <v>51</v>
      </c>
      <c r="H26" s="98" t="s">
        <v>51</v>
      </c>
      <c r="I26" s="97">
        <f t="shared" si="0"/>
        <v>0</v>
      </c>
    </row>
    <row r="27" spans="1:9">
      <c r="A27" s="190" t="s">
        <v>206</v>
      </c>
      <c r="B27" s="191"/>
      <c r="C27" s="191"/>
      <c r="D27" s="191"/>
      <c r="E27" s="192"/>
      <c r="F27" s="99" t="s">
        <v>51</v>
      </c>
      <c r="G27" s="100" t="s">
        <v>51</v>
      </c>
      <c r="H27" s="100" t="s">
        <v>51</v>
      </c>
      <c r="I27" s="101">
        <f>SUM(I21:I26)</f>
        <v>0</v>
      </c>
    </row>
    <row r="29" spans="1:9" ht="15.75">
      <c r="A29" s="193" t="s">
        <v>207</v>
      </c>
      <c r="B29" s="194"/>
      <c r="C29" s="194"/>
      <c r="D29" s="194"/>
      <c r="E29" s="195"/>
      <c r="F29" s="196">
        <f>I18+I27</f>
        <v>0</v>
      </c>
      <c r="G29" s="197"/>
      <c r="H29" s="197"/>
      <c r="I29" s="198"/>
    </row>
    <row r="33" spans="1:9" ht="15.75">
      <c r="A33" s="180" t="s">
        <v>208</v>
      </c>
      <c r="B33" s="180"/>
      <c r="C33" s="180"/>
      <c r="D33" s="180"/>
      <c r="E33" s="180"/>
    </row>
    <row r="34" spans="1:9">
      <c r="A34" s="181" t="s">
        <v>209</v>
      </c>
      <c r="B34" s="182"/>
      <c r="C34" s="182"/>
      <c r="D34" s="182"/>
      <c r="E34" s="183"/>
      <c r="F34" s="94" t="s">
        <v>202</v>
      </c>
      <c r="G34" s="94" t="s">
        <v>203</v>
      </c>
      <c r="H34" s="94" t="s">
        <v>204</v>
      </c>
      <c r="I34" s="94" t="s">
        <v>202</v>
      </c>
    </row>
    <row r="35" spans="1:9">
      <c r="A35" s="187" t="s">
        <v>51</v>
      </c>
      <c r="B35" s="188"/>
      <c r="C35" s="188"/>
      <c r="D35" s="188"/>
      <c r="E35" s="189"/>
      <c r="F35" s="97">
        <v>0</v>
      </c>
      <c r="G35" s="98" t="s">
        <v>51</v>
      </c>
      <c r="H35" s="98" t="s">
        <v>51</v>
      </c>
      <c r="I35" s="97">
        <f>F35</f>
        <v>0</v>
      </c>
    </row>
    <row r="36" spans="1:9">
      <c r="A36" s="190" t="s">
        <v>210</v>
      </c>
      <c r="B36" s="191"/>
      <c r="C36" s="191"/>
      <c r="D36" s="191"/>
      <c r="E36" s="192"/>
      <c r="F36" s="99" t="s">
        <v>51</v>
      </c>
      <c r="G36" s="100" t="s">
        <v>51</v>
      </c>
      <c r="H36" s="100" t="s">
        <v>51</v>
      </c>
      <c r="I36" s="101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workbookViewId="0">
      <selection activeCell="A35" sqref="A35:I35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102" t="s">
        <v>211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156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156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156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157</v>
      </c>
      <c r="I8" s="113">
        <v>0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158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2" spans="1:9" ht="23.25">
      <c r="A12" s="120" t="s">
        <v>159</v>
      </c>
      <c r="B12" s="120"/>
      <c r="C12" s="120"/>
      <c r="D12" s="120"/>
      <c r="E12" s="120"/>
      <c r="F12" s="120"/>
      <c r="G12" s="120"/>
      <c r="H12" s="120"/>
      <c r="I12" s="120"/>
    </row>
    <row r="13" spans="1:9" ht="26.25" customHeight="1">
      <c r="A13" s="81" t="s">
        <v>160</v>
      </c>
      <c r="B13" s="121" t="s">
        <v>161</v>
      </c>
      <c r="C13" s="122"/>
      <c r="D13" s="82" t="s">
        <v>162</v>
      </c>
      <c r="E13" s="121" t="s">
        <v>163</v>
      </c>
      <c r="F13" s="122"/>
      <c r="G13" s="82" t="s">
        <v>164</v>
      </c>
      <c r="H13" s="121" t="s">
        <v>165</v>
      </c>
      <c r="I13" s="122"/>
    </row>
    <row r="14" spans="1:9" ht="15.75">
      <c r="A14" s="83" t="s">
        <v>166</v>
      </c>
      <c r="B14" s="84" t="s">
        <v>167</v>
      </c>
      <c r="C14" s="85">
        <f>0</f>
        <v>0</v>
      </c>
      <c r="D14" s="130" t="s">
        <v>168</v>
      </c>
      <c r="E14" s="131"/>
      <c r="F14" s="85">
        <f>'VORN objektu (SO 01)'!I15</f>
        <v>0</v>
      </c>
      <c r="G14" s="130" t="s">
        <v>169</v>
      </c>
      <c r="H14" s="131"/>
      <c r="I14" s="85">
        <f>'VORN objektu (SO 01)'!I21</f>
        <v>0</v>
      </c>
    </row>
    <row r="15" spans="1:9" ht="15.75">
      <c r="A15" s="86" t="s">
        <v>51</v>
      </c>
      <c r="B15" s="84" t="s">
        <v>34</v>
      </c>
      <c r="C15" s="85">
        <f>0</f>
        <v>0</v>
      </c>
      <c r="D15" s="130" t="s">
        <v>170</v>
      </c>
      <c r="E15" s="131"/>
      <c r="F15" s="85">
        <f>'VORN objektu (SO 01)'!I16</f>
        <v>0</v>
      </c>
      <c r="G15" s="130" t="s">
        <v>171</v>
      </c>
      <c r="H15" s="131"/>
      <c r="I15" s="85">
        <f>'VORN objektu (SO 01)'!I22</f>
        <v>0</v>
      </c>
    </row>
    <row r="16" spans="1:9" ht="15.75">
      <c r="A16" s="83" t="s">
        <v>172</v>
      </c>
      <c r="B16" s="84" t="s">
        <v>167</v>
      </c>
      <c r="C16" s="85">
        <f>0</f>
        <v>0</v>
      </c>
      <c r="D16" s="130" t="s">
        <v>173</v>
      </c>
      <c r="E16" s="131"/>
      <c r="F16" s="85">
        <f>'VORN objektu (SO 01)'!I17</f>
        <v>0</v>
      </c>
      <c r="G16" s="130" t="s">
        <v>174</v>
      </c>
      <c r="H16" s="131"/>
      <c r="I16" s="85">
        <f>'VORN objektu (SO 01)'!I23</f>
        <v>0</v>
      </c>
    </row>
    <row r="17" spans="1:9" ht="15.75">
      <c r="A17" s="86" t="s">
        <v>51</v>
      </c>
      <c r="B17" s="84" t="s">
        <v>34</v>
      </c>
      <c r="C17" s="85">
        <f>0</f>
        <v>0</v>
      </c>
      <c r="D17" s="130" t="s">
        <v>51</v>
      </c>
      <c r="E17" s="131"/>
      <c r="F17" s="87" t="s">
        <v>51</v>
      </c>
      <c r="G17" s="130" t="s">
        <v>175</v>
      </c>
      <c r="H17" s="131"/>
      <c r="I17" s="85">
        <f>'VORN objektu (SO 01)'!I24</f>
        <v>0</v>
      </c>
    </row>
    <row r="18" spans="1:9" ht="15.75">
      <c r="A18" s="83" t="s">
        <v>176</v>
      </c>
      <c r="B18" s="84" t="s">
        <v>167</v>
      </c>
      <c r="C18" s="85">
        <f>0</f>
        <v>0</v>
      </c>
      <c r="D18" s="130" t="s">
        <v>51</v>
      </c>
      <c r="E18" s="131"/>
      <c r="F18" s="87" t="s">
        <v>51</v>
      </c>
      <c r="G18" s="130" t="s">
        <v>177</v>
      </c>
      <c r="H18" s="131"/>
      <c r="I18" s="85">
        <f>'VORN objektu (SO 01)'!I25</f>
        <v>0</v>
      </c>
    </row>
    <row r="19" spans="1:9" ht="15.75">
      <c r="A19" s="86" t="s">
        <v>51</v>
      </c>
      <c r="B19" s="84" t="s">
        <v>34</v>
      </c>
      <c r="C19" s="85">
        <f>0</f>
        <v>0</v>
      </c>
      <c r="D19" s="130" t="s">
        <v>51</v>
      </c>
      <c r="E19" s="131"/>
      <c r="F19" s="87" t="s">
        <v>51</v>
      </c>
      <c r="G19" s="130" t="s">
        <v>178</v>
      </c>
      <c r="H19" s="131"/>
      <c r="I19" s="85">
        <f>'VORN objektu (SO 01)'!I26</f>
        <v>0</v>
      </c>
    </row>
    <row r="20" spans="1:9" ht="15.75">
      <c r="A20" s="124" t="s">
        <v>179</v>
      </c>
      <c r="B20" s="125"/>
      <c r="C20" s="85">
        <f>0</f>
        <v>0</v>
      </c>
      <c r="D20" s="130" t="s">
        <v>51</v>
      </c>
      <c r="E20" s="131"/>
      <c r="F20" s="87" t="s">
        <v>51</v>
      </c>
      <c r="G20" s="130" t="s">
        <v>51</v>
      </c>
      <c r="H20" s="131"/>
      <c r="I20" s="87" t="s">
        <v>51</v>
      </c>
    </row>
    <row r="21" spans="1:9" ht="15.75">
      <c r="A21" s="126" t="s">
        <v>180</v>
      </c>
      <c r="B21" s="127"/>
      <c r="C21" s="88">
        <f>0</f>
        <v>0</v>
      </c>
      <c r="D21" s="132" t="s">
        <v>51</v>
      </c>
      <c r="E21" s="133"/>
      <c r="F21" s="89" t="s">
        <v>51</v>
      </c>
      <c r="G21" s="132" t="s">
        <v>51</v>
      </c>
      <c r="H21" s="133"/>
      <c r="I21" s="89" t="s">
        <v>51</v>
      </c>
    </row>
    <row r="22" spans="1:9" ht="16.5" customHeight="1">
      <c r="A22" s="128" t="s">
        <v>181</v>
      </c>
      <c r="B22" s="129"/>
      <c r="C22" s="90">
        <f>SUM(C14:C21)</f>
        <v>0</v>
      </c>
      <c r="D22" s="134" t="s">
        <v>182</v>
      </c>
      <c r="E22" s="129"/>
      <c r="F22" s="90">
        <f>SUM(F14:F21)</f>
        <v>0</v>
      </c>
      <c r="G22" s="134" t="s">
        <v>183</v>
      </c>
      <c r="H22" s="129"/>
      <c r="I22" s="90">
        <f>SUM(I14:I21)</f>
        <v>0</v>
      </c>
    </row>
    <row r="23" spans="1:9" ht="15.75">
      <c r="G23" s="124" t="s">
        <v>186</v>
      </c>
      <c r="H23" s="125"/>
      <c r="I23" s="85">
        <f>'VORN objektu (SO 01)'!I36</f>
        <v>0</v>
      </c>
    </row>
    <row r="25" spans="1:9" ht="15.75">
      <c r="A25" s="135" t="s">
        <v>188</v>
      </c>
      <c r="B25" s="136"/>
      <c r="C25" s="91">
        <f>0</f>
        <v>0</v>
      </c>
    </row>
    <row r="26" spans="1:9" ht="15.75">
      <c r="A26" s="137" t="s">
        <v>189</v>
      </c>
      <c r="B26" s="138"/>
      <c r="C26" s="92">
        <f>0</f>
        <v>0</v>
      </c>
      <c r="D26" s="139" t="s">
        <v>190</v>
      </c>
      <c r="E26" s="136"/>
      <c r="F26" s="91">
        <f>ROUND(C26*(12/100),2)</f>
        <v>0</v>
      </c>
      <c r="G26" s="139" t="s">
        <v>191</v>
      </c>
      <c r="H26" s="136"/>
      <c r="I26" s="91">
        <f>SUM(C25:C27)</f>
        <v>0</v>
      </c>
    </row>
    <row r="27" spans="1:9" ht="15.75">
      <c r="A27" s="137" t="s">
        <v>192</v>
      </c>
      <c r="B27" s="138"/>
      <c r="C27" s="92">
        <f>0+(F22+I22+F23+I23+I24)</f>
        <v>0</v>
      </c>
      <c r="D27" s="140" t="s">
        <v>193</v>
      </c>
      <c r="E27" s="138"/>
      <c r="F27" s="92">
        <f>ROUND(C27*(21/100),2)</f>
        <v>0</v>
      </c>
      <c r="G27" s="140" t="s">
        <v>194</v>
      </c>
      <c r="H27" s="138"/>
      <c r="I27" s="92">
        <f>SUM(F26:F27)+I26</f>
        <v>0</v>
      </c>
    </row>
    <row r="29" spans="1:9">
      <c r="A29" s="141" t="s">
        <v>195</v>
      </c>
      <c r="B29" s="142"/>
      <c r="C29" s="143"/>
      <c r="D29" s="147" t="s">
        <v>196</v>
      </c>
      <c r="E29" s="142"/>
      <c r="F29" s="143"/>
      <c r="G29" s="147" t="s">
        <v>197</v>
      </c>
      <c r="H29" s="142"/>
      <c r="I29" s="143"/>
    </row>
    <row r="30" spans="1:9">
      <c r="A30" s="144" t="s">
        <v>51</v>
      </c>
      <c r="B30" s="145"/>
      <c r="C30" s="146"/>
      <c r="D30" s="148" t="s">
        <v>51</v>
      </c>
      <c r="E30" s="145"/>
      <c r="F30" s="146"/>
      <c r="G30" s="148" t="s">
        <v>51</v>
      </c>
      <c r="H30" s="145"/>
      <c r="I30" s="146"/>
    </row>
    <row r="31" spans="1:9">
      <c r="A31" s="144" t="s">
        <v>51</v>
      </c>
      <c r="B31" s="145"/>
      <c r="C31" s="146"/>
      <c r="D31" s="148" t="s">
        <v>51</v>
      </c>
      <c r="E31" s="145"/>
      <c r="F31" s="146"/>
      <c r="G31" s="148" t="s">
        <v>51</v>
      </c>
      <c r="H31" s="145"/>
      <c r="I31" s="146"/>
    </row>
    <row r="32" spans="1:9">
      <c r="A32" s="144" t="s">
        <v>51</v>
      </c>
      <c r="B32" s="145"/>
      <c r="C32" s="146"/>
      <c r="D32" s="148" t="s">
        <v>51</v>
      </c>
      <c r="E32" s="145"/>
      <c r="F32" s="146"/>
      <c r="G32" s="148" t="s">
        <v>51</v>
      </c>
      <c r="H32" s="145"/>
      <c r="I32" s="146"/>
    </row>
    <row r="33" spans="1:9">
      <c r="A33" s="152" t="s">
        <v>198</v>
      </c>
      <c r="B33" s="150"/>
      <c r="C33" s="151"/>
      <c r="D33" s="149" t="s">
        <v>198</v>
      </c>
      <c r="E33" s="150"/>
      <c r="F33" s="151"/>
      <c r="G33" s="149" t="s">
        <v>198</v>
      </c>
      <c r="H33" s="150"/>
      <c r="I33" s="151"/>
    </row>
    <row r="34" spans="1:9">
      <c r="A34" s="93" t="s">
        <v>136</v>
      </c>
    </row>
    <row r="35" spans="1:9" ht="12.75" customHeight="1">
      <c r="A35" s="110" t="s">
        <v>51</v>
      </c>
      <c r="B35" s="107"/>
      <c r="C35" s="107"/>
      <c r="D35" s="107"/>
      <c r="E35" s="107"/>
      <c r="F35" s="107"/>
      <c r="G35" s="107"/>
      <c r="H35" s="107"/>
      <c r="I35" s="107"/>
    </row>
  </sheetData>
  <mergeCells count="80">
    <mergeCell ref="D32:F32"/>
    <mergeCell ref="D33:F33"/>
    <mergeCell ref="G32:I32"/>
    <mergeCell ref="G33:I33"/>
    <mergeCell ref="A35:I35"/>
    <mergeCell ref="A32:C32"/>
    <mergeCell ref="A33:C33"/>
    <mergeCell ref="G26:H26"/>
    <mergeCell ref="G27:H27"/>
    <mergeCell ref="A29:C29"/>
    <mergeCell ref="A30:C30"/>
    <mergeCell ref="A31:C31"/>
    <mergeCell ref="G29:I29"/>
    <mergeCell ref="G30:I30"/>
    <mergeCell ref="G31:I31"/>
    <mergeCell ref="D29:F29"/>
    <mergeCell ref="D30:F30"/>
    <mergeCell ref="D31:F31"/>
    <mergeCell ref="A25:B25"/>
    <mergeCell ref="A26:B26"/>
    <mergeCell ref="A27:B27"/>
    <mergeCell ref="D26:E26"/>
    <mergeCell ref="D27:E27"/>
    <mergeCell ref="G19:H19"/>
    <mergeCell ref="G20:H20"/>
    <mergeCell ref="G21:H21"/>
    <mergeCell ref="G22:H22"/>
    <mergeCell ref="G23:H23"/>
    <mergeCell ref="G14:H14"/>
    <mergeCell ref="G15:H15"/>
    <mergeCell ref="G16:H16"/>
    <mergeCell ref="G17:H17"/>
    <mergeCell ref="G18:H18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102" t="s">
        <v>212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1</v>
      </c>
      <c r="B2" s="105"/>
      <c r="C2" s="114" t="str">
        <f>'Stavební rozpočet'!D2</f>
        <v>K-trio VZT</v>
      </c>
      <c r="D2" s="115"/>
      <c r="E2" s="109" t="s">
        <v>5</v>
      </c>
      <c r="F2" s="109" t="str">
        <f>'Stavební rozpočet'!J2</f>
        <v> </v>
      </c>
      <c r="G2" s="105"/>
      <c r="H2" s="109" t="s">
        <v>156</v>
      </c>
      <c r="I2" s="111" t="s">
        <v>51</v>
      </c>
    </row>
    <row r="3" spans="1:9" ht="15" customHeight="1">
      <c r="A3" s="106"/>
      <c r="B3" s="107"/>
      <c r="C3" s="116"/>
      <c r="D3" s="116"/>
      <c r="E3" s="107"/>
      <c r="F3" s="107"/>
      <c r="G3" s="107"/>
      <c r="H3" s="107"/>
      <c r="I3" s="112"/>
    </row>
    <row r="4" spans="1:9">
      <c r="A4" s="108" t="s">
        <v>7</v>
      </c>
      <c r="B4" s="107"/>
      <c r="C4" s="110" t="str">
        <f>'Stavební rozpočet'!D4</f>
        <v xml:space="preserve"> </v>
      </c>
      <c r="D4" s="107"/>
      <c r="E4" s="110" t="s">
        <v>10</v>
      </c>
      <c r="F4" s="110" t="str">
        <f>'Stavební rozpočet'!J4</f>
        <v> </v>
      </c>
      <c r="G4" s="107"/>
      <c r="H4" s="110" t="s">
        <v>156</v>
      </c>
      <c r="I4" s="112" t="s">
        <v>51</v>
      </c>
    </row>
    <row r="5" spans="1:9" ht="15" customHeight="1">
      <c r="A5" s="106"/>
      <c r="B5" s="107"/>
      <c r="C5" s="107"/>
      <c r="D5" s="107"/>
      <c r="E5" s="107"/>
      <c r="F5" s="107"/>
      <c r="G5" s="107"/>
      <c r="H5" s="107"/>
      <c r="I5" s="112"/>
    </row>
    <row r="6" spans="1:9">
      <c r="A6" s="108" t="s">
        <v>11</v>
      </c>
      <c r="B6" s="107"/>
      <c r="C6" s="110" t="str">
        <f>'Stavební rozpočet'!D6</f>
        <v xml:space="preserve"> </v>
      </c>
      <c r="D6" s="107"/>
      <c r="E6" s="110" t="s">
        <v>13</v>
      </c>
      <c r="F6" s="110" t="str">
        <f>'Stavební rozpočet'!J6</f>
        <v> </v>
      </c>
      <c r="G6" s="107"/>
      <c r="H6" s="110" t="s">
        <v>156</v>
      </c>
      <c r="I6" s="112" t="s">
        <v>51</v>
      </c>
    </row>
    <row r="7" spans="1:9" ht="15" customHeight="1">
      <c r="A7" s="106"/>
      <c r="B7" s="107"/>
      <c r="C7" s="107"/>
      <c r="D7" s="107"/>
      <c r="E7" s="107"/>
      <c r="F7" s="107"/>
      <c r="G7" s="107"/>
      <c r="H7" s="107"/>
      <c r="I7" s="112"/>
    </row>
    <row r="8" spans="1:9">
      <c r="A8" s="108" t="s">
        <v>8</v>
      </c>
      <c r="B8" s="107"/>
      <c r="C8" s="110" t="str">
        <f>'Stavební rozpočet'!H4</f>
        <v>03.12.2024</v>
      </c>
      <c r="D8" s="107"/>
      <c r="E8" s="110" t="s">
        <v>12</v>
      </c>
      <c r="F8" s="110" t="str">
        <f>'Stavební rozpočet'!H6</f>
        <v xml:space="preserve"> </v>
      </c>
      <c r="G8" s="107"/>
      <c r="H8" s="107" t="s">
        <v>157</v>
      </c>
      <c r="I8" s="113">
        <v>0</v>
      </c>
    </row>
    <row r="9" spans="1:9">
      <c r="A9" s="106"/>
      <c r="B9" s="107"/>
      <c r="C9" s="107"/>
      <c r="D9" s="107"/>
      <c r="E9" s="107"/>
      <c r="F9" s="107"/>
      <c r="G9" s="107"/>
      <c r="H9" s="107"/>
      <c r="I9" s="112"/>
    </row>
    <row r="10" spans="1:9">
      <c r="A10" s="108" t="s">
        <v>14</v>
      </c>
      <c r="B10" s="107"/>
      <c r="C10" s="110" t="str">
        <f>'Stavební rozpočet'!D8</f>
        <v xml:space="preserve"> </v>
      </c>
      <c r="D10" s="107"/>
      <c r="E10" s="110" t="s">
        <v>16</v>
      </c>
      <c r="F10" s="110" t="str">
        <f>'Stavební rozpočet'!J8</f>
        <v> </v>
      </c>
      <c r="G10" s="107"/>
      <c r="H10" s="107" t="s">
        <v>158</v>
      </c>
      <c r="I10" s="118" t="str">
        <f>'Stavební rozpočet'!H8</f>
        <v>03.12.2024</v>
      </c>
    </row>
    <row r="11" spans="1:9">
      <c r="A11" s="123"/>
      <c r="B11" s="117"/>
      <c r="C11" s="117"/>
      <c r="D11" s="117"/>
      <c r="E11" s="117"/>
      <c r="F11" s="117"/>
      <c r="G11" s="117"/>
      <c r="H11" s="117"/>
      <c r="I11" s="119"/>
    </row>
    <row r="13" spans="1:9" ht="15.75">
      <c r="A13" s="180" t="s">
        <v>200</v>
      </c>
      <c r="B13" s="180"/>
      <c r="C13" s="180"/>
      <c r="D13" s="180"/>
      <c r="E13" s="180"/>
    </row>
    <row r="14" spans="1:9">
      <c r="A14" s="181" t="s">
        <v>201</v>
      </c>
      <c r="B14" s="182"/>
      <c r="C14" s="182"/>
      <c r="D14" s="182"/>
      <c r="E14" s="183"/>
      <c r="F14" s="94" t="s">
        <v>202</v>
      </c>
      <c r="G14" s="94" t="s">
        <v>203</v>
      </c>
      <c r="H14" s="94" t="s">
        <v>204</v>
      </c>
      <c r="I14" s="94" t="s">
        <v>202</v>
      </c>
    </row>
    <row r="15" spans="1:9">
      <c r="A15" s="184" t="s">
        <v>168</v>
      </c>
      <c r="B15" s="185"/>
      <c r="C15" s="185"/>
      <c r="D15" s="185"/>
      <c r="E15" s="186"/>
      <c r="F15" s="95">
        <v>0</v>
      </c>
      <c r="G15" s="96" t="s">
        <v>51</v>
      </c>
      <c r="H15" s="96" t="s">
        <v>51</v>
      </c>
      <c r="I15" s="95">
        <f>F15</f>
        <v>0</v>
      </c>
    </row>
    <row r="16" spans="1:9">
      <c r="A16" s="184" t="s">
        <v>170</v>
      </c>
      <c r="B16" s="185"/>
      <c r="C16" s="185"/>
      <c r="D16" s="185"/>
      <c r="E16" s="186"/>
      <c r="F16" s="95">
        <v>0</v>
      </c>
      <c r="G16" s="96" t="s">
        <v>51</v>
      </c>
      <c r="H16" s="96" t="s">
        <v>51</v>
      </c>
      <c r="I16" s="95">
        <f>F16</f>
        <v>0</v>
      </c>
    </row>
    <row r="17" spans="1:9">
      <c r="A17" s="187" t="s">
        <v>173</v>
      </c>
      <c r="B17" s="188"/>
      <c r="C17" s="188"/>
      <c r="D17" s="188"/>
      <c r="E17" s="189"/>
      <c r="F17" s="97">
        <v>0</v>
      </c>
      <c r="G17" s="98" t="s">
        <v>51</v>
      </c>
      <c r="H17" s="98" t="s">
        <v>51</v>
      </c>
      <c r="I17" s="97">
        <f>F17</f>
        <v>0</v>
      </c>
    </row>
    <row r="18" spans="1:9">
      <c r="A18" s="190" t="s">
        <v>205</v>
      </c>
      <c r="B18" s="191"/>
      <c r="C18" s="191"/>
      <c r="D18" s="191"/>
      <c r="E18" s="192"/>
      <c r="F18" s="99" t="s">
        <v>51</v>
      </c>
      <c r="G18" s="100" t="s">
        <v>51</v>
      </c>
      <c r="H18" s="100" t="s">
        <v>51</v>
      </c>
      <c r="I18" s="101">
        <f>SUM(I15:I17)</f>
        <v>0</v>
      </c>
    </row>
    <row r="20" spans="1:9">
      <c r="A20" s="181" t="s">
        <v>165</v>
      </c>
      <c r="B20" s="182"/>
      <c r="C20" s="182"/>
      <c r="D20" s="182"/>
      <c r="E20" s="183"/>
      <c r="F20" s="94" t="s">
        <v>202</v>
      </c>
      <c r="G20" s="94" t="s">
        <v>203</v>
      </c>
      <c r="H20" s="94" t="s">
        <v>204</v>
      </c>
      <c r="I20" s="94" t="s">
        <v>202</v>
      </c>
    </row>
    <row r="21" spans="1:9">
      <c r="A21" s="184" t="s">
        <v>169</v>
      </c>
      <c r="B21" s="185"/>
      <c r="C21" s="185"/>
      <c r="D21" s="185"/>
      <c r="E21" s="186"/>
      <c r="F21" s="95">
        <v>0</v>
      </c>
      <c r="G21" s="96" t="s">
        <v>51</v>
      </c>
      <c r="H21" s="96" t="s">
        <v>51</v>
      </c>
      <c r="I21" s="95">
        <f t="shared" ref="I21:I26" si="0">F21</f>
        <v>0</v>
      </c>
    </row>
    <row r="22" spans="1:9">
      <c r="A22" s="184" t="s">
        <v>171</v>
      </c>
      <c r="B22" s="185"/>
      <c r="C22" s="185"/>
      <c r="D22" s="185"/>
      <c r="E22" s="186"/>
      <c r="F22" s="95">
        <v>0</v>
      </c>
      <c r="G22" s="96" t="s">
        <v>51</v>
      </c>
      <c r="H22" s="96" t="s">
        <v>51</v>
      </c>
      <c r="I22" s="95">
        <f t="shared" si="0"/>
        <v>0</v>
      </c>
    </row>
    <row r="23" spans="1:9">
      <c r="A23" s="184" t="s">
        <v>174</v>
      </c>
      <c r="B23" s="185"/>
      <c r="C23" s="185"/>
      <c r="D23" s="185"/>
      <c r="E23" s="186"/>
      <c r="F23" s="95">
        <v>0</v>
      </c>
      <c r="G23" s="96" t="s">
        <v>51</v>
      </c>
      <c r="H23" s="96" t="s">
        <v>51</v>
      </c>
      <c r="I23" s="95">
        <f t="shared" si="0"/>
        <v>0</v>
      </c>
    </row>
    <row r="24" spans="1:9">
      <c r="A24" s="184" t="s">
        <v>175</v>
      </c>
      <c r="B24" s="185"/>
      <c r="C24" s="185"/>
      <c r="D24" s="185"/>
      <c r="E24" s="186"/>
      <c r="F24" s="95">
        <v>0</v>
      </c>
      <c r="G24" s="96" t="s">
        <v>51</v>
      </c>
      <c r="H24" s="96" t="s">
        <v>51</v>
      </c>
      <c r="I24" s="95">
        <f t="shared" si="0"/>
        <v>0</v>
      </c>
    </row>
    <row r="25" spans="1:9">
      <c r="A25" s="184" t="s">
        <v>177</v>
      </c>
      <c r="B25" s="185"/>
      <c r="C25" s="185"/>
      <c r="D25" s="185"/>
      <c r="E25" s="186"/>
      <c r="F25" s="95">
        <v>0</v>
      </c>
      <c r="G25" s="96" t="s">
        <v>51</v>
      </c>
      <c r="H25" s="96" t="s">
        <v>51</v>
      </c>
      <c r="I25" s="95">
        <f t="shared" si="0"/>
        <v>0</v>
      </c>
    </row>
    <row r="26" spans="1:9">
      <c r="A26" s="187" t="s">
        <v>178</v>
      </c>
      <c r="B26" s="188"/>
      <c r="C26" s="188"/>
      <c r="D26" s="188"/>
      <c r="E26" s="189"/>
      <c r="F26" s="97">
        <v>0</v>
      </c>
      <c r="G26" s="98" t="s">
        <v>51</v>
      </c>
      <c r="H26" s="98" t="s">
        <v>51</v>
      </c>
      <c r="I26" s="97">
        <f t="shared" si="0"/>
        <v>0</v>
      </c>
    </row>
    <row r="27" spans="1:9">
      <c r="A27" s="190" t="s">
        <v>206</v>
      </c>
      <c r="B27" s="191"/>
      <c r="C27" s="191"/>
      <c r="D27" s="191"/>
      <c r="E27" s="192"/>
      <c r="F27" s="99" t="s">
        <v>51</v>
      </c>
      <c r="G27" s="100" t="s">
        <v>51</v>
      </c>
      <c r="H27" s="100" t="s">
        <v>51</v>
      </c>
      <c r="I27" s="101">
        <f>SUM(I21:I26)</f>
        <v>0</v>
      </c>
    </row>
    <row r="29" spans="1:9" ht="15.75">
      <c r="A29" s="193" t="s">
        <v>207</v>
      </c>
      <c r="B29" s="194"/>
      <c r="C29" s="194"/>
      <c r="D29" s="194"/>
      <c r="E29" s="195"/>
      <c r="F29" s="196">
        <f>I18+I27</f>
        <v>0</v>
      </c>
      <c r="G29" s="197"/>
      <c r="H29" s="197"/>
      <c r="I29" s="198"/>
    </row>
    <row r="33" spans="1:9" ht="15.75">
      <c r="A33" s="180" t="s">
        <v>208</v>
      </c>
      <c r="B33" s="180"/>
      <c r="C33" s="180"/>
      <c r="D33" s="180"/>
      <c r="E33" s="180"/>
    </row>
    <row r="34" spans="1:9">
      <c r="A34" s="181" t="s">
        <v>209</v>
      </c>
      <c r="B34" s="182"/>
      <c r="C34" s="182"/>
      <c r="D34" s="182"/>
      <c r="E34" s="183"/>
      <c r="F34" s="94" t="s">
        <v>202</v>
      </c>
      <c r="G34" s="94" t="s">
        <v>203</v>
      </c>
      <c r="H34" s="94" t="s">
        <v>204</v>
      </c>
      <c r="I34" s="94" t="s">
        <v>202</v>
      </c>
    </row>
    <row r="35" spans="1:9">
      <c r="A35" s="187" t="s">
        <v>51</v>
      </c>
      <c r="B35" s="188"/>
      <c r="C35" s="188"/>
      <c r="D35" s="188"/>
      <c r="E35" s="189"/>
      <c r="F35" s="97">
        <v>0</v>
      </c>
      <c r="G35" s="98" t="s">
        <v>51</v>
      </c>
      <c r="H35" s="98" t="s">
        <v>51</v>
      </c>
      <c r="I35" s="97">
        <f>F35</f>
        <v>0</v>
      </c>
    </row>
    <row r="36" spans="1:9">
      <c r="A36" s="190" t="s">
        <v>210</v>
      </c>
      <c r="B36" s="191"/>
      <c r="C36" s="191"/>
      <c r="D36" s="191"/>
      <c r="E36" s="192"/>
      <c r="F36" s="99" t="s">
        <v>51</v>
      </c>
      <c r="G36" s="100" t="s">
        <v>51</v>
      </c>
      <c r="H36" s="100" t="s">
        <v>51</v>
      </c>
      <c r="I36" s="101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</vt:i4>
      </vt:variant>
    </vt:vector>
  </HeadingPairs>
  <TitlesOfParts>
    <vt:vector size="11" baseType="lpstr">
      <vt:lpstr>Krycí list rozpočtu (SO 02)</vt:lpstr>
      <vt:lpstr>Stavební rozpočet - součet</vt:lpstr>
      <vt:lpstr>Stavební rozpočet</vt:lpstr>
      <vt:lpstr>Rozpočet - vybrané sloupce</vt:lpstr>
      <vt:lpstr>Výkaz výměr</vt:lpstr>
      <vt:lpstr>Krycí list rozpočtu</vt:lpstr>
      <vt:lpstr>VORN</vt:lpstr>
      <vt:lpstr>Krycí list rozpočtu (SO 01)</vt:lpstr>
      <vt:lpstr>VORN objektu (SO 01)</vt:lpstr>
      <vt:lpstr>VORN objektu (SO 02)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David</cp:lastModifiedBy>
  <dcterms:created xsi:type="dcterms:W3CDTF">2021-06-10T20:06:38Z</dcterms:created>
  <dcterms:modified xsi:type="dcterms:W3CDTF">2024-12-04T08:53:25Z</dcterms:modified>
</cp:coreProperties>
</file>